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82426 - CFF/Request/"/>
    </mc:Choice>
  </mc:AlternateContent>
  <xr:revisionPtr revIDLastSave="10" documentId="8_{9CEE2BFA-860E-4C69-88FF-522388F0880B}" xr6:coauthVersionLast="47" xr6:coauthVersionMax="47" xr10:uidLastSave="{6CB5D752-9C53-4B0A-AB70-7FC25CEA52BE}"/>
  <bookViews>
    <workbookView xWindow="-120" yWindow="-120" windowWidth="29040" windowHeight="15720" xr2:uid="{00000000-000D-0000-FFFF-FFFF00000000}"/>
  </bookViews>
  <sheets>
    <sheet name="Budget by Milestone - ZAR" sheetId="8" r:id="rId1"/>
    <sheet name="Milestone Calculations" sheetId="11" state="hidden" r:id="rId2"/>
    <sheet name="Sheet2" sheetId="2" state="hidden" r:id="rId3"/>
    <sheet name="Sheet3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1" l="1"/>
  <c r="F35" i="11" s="1"/>
  <c r="O26" i="11"/>
  <c r="F34" i="11" s="1"/>
  <c r="O25" i="11"/>
  <c r="F33" i="11" s="1"/>
  <c r="M28" i="11"/>
  <c r="K28" i="11"/>
  <c r="I28" i="11"/>
  <c r="G28" i="11"/>
  <c r="E28" i="11"/>
  <c r="O28" i="11" l="1"/>
  <c r="P28" i="11"/>
  <c r="P40" i="11"/>
  <c r="G19" i="11"/>
  <c r="H7" i="11"/>
  <c r="G7" i="11"/>
  <c r="F7" i="11"/>
  <c r="I6" i="11"/>
  <c r="I5" i="11"/>
  <c r="E34" i="8"/>
  <c r="E33" i="8"/>
  <c r="E36" i="8" s="1"/>
  <c r="E29" i="8"/>
  <c r="E30" i="8"/>
  <c r="E24" i="8"/>
  <c r="E23" i="8"/>
  <c r="E25" i="8" s="1"/>
  <c r="E20" i="8"/>
  <c r="E18" i="8"/>
  <c r="I19" i="11" l="1"/>
  <c r="M18" i="11"/>
  <c r="E35" i="11" s="1"/>
  <c r="G35" i="11" s="1"/>
  <c r="M16" i="11"/>
  <c r="E33" i="11" s="1"/>
  <c r="E19" i="11"/>
  <c r="M17" i="11"/>
  <c r="E34" i="11" s="1"/>
  <c r="G34" i="11" s="1"/>
  <c r="K19" i="11"/>
  <c r="E7" i="11"/>
  <c r="E8" i="11" s="1"/>
  <c r="I4" i="11"/>
  <c r="I7" i="11" s="1"/>
  <c r="P39" i="11" l="1"/>
  <c r="P41" i="11" s="1"/>
  <c r="G33" i="11"/>
  <c r="M19" i="11"/>
  <c r="N19" i="11"/>
  <c r="G36" i="11" l="1"/>
  <c r="Q39" i="11" s="1"/>
  <c r="E13" i="8" l="1"/>
  <c r="E38" i="8" s="1"/>
</calcChain>
</file>

<file path=xl/sharedStrings.xml><?xml version="1.0" encoding="utf-8"?>
<sst xmlns="http://schemas.openxmlformats.org/spreadsheetml/2006/main" count="110" uniqueCount="76">
  <si>
    <t xml:space="preserve">Study to Undertake Cost Benefit Analyses and Detailed Costing for Six Priority Flood Alleviation Projects on Drakenstein Municipality Owned Land </t>
  </si>
  <si>
    <t>Budget allocation</t>
  </si>
  <si>
    <t xml:space="preserve">Company Name </t>
  </si>
  <si>
    <t>To Be Determined</t>
  </si>
  <si>
    <t>Fees</t>
  </si>
  <si>
    <t>Fixed Prices (Only for Contract for works)</t>
  </si>
  <si>
    <t>Type of Reimbursement</t>
  </si>
  <si>
    <t>Number</t>
  </si>
  <si>
    <t>Remuneration</t>
  </si>
  <si>
    <t>Total</t>
  </si>
  <si>
    <t>Milestone 1 (2.1.1 Submission of a final inception report)</t>
  </si>
  <si>
    <t>Lumpsum</t>
  </si>
  <si>
    <t>Milestone 2 (2.2.1 Development of a final detailed costing report)</t>
  </si>
  <si>
    <t xml:space="preserve">Milestone 3 (2.3.1 Development of a final CBA report) </t>
  </si>
  <si>
    <t>Total Excluding VAT</t>
  </si>
  <si>
    <t>Air Travel</t>
  </si>
  <si>
    <t>Flights (From, to)</t>
  </si>
  <si>
    <t xml:space="preserve">Number of flights </t>
  </si>
  <si>
    <t>Rate per flight</t>
  </si>
  <si>
    <t>Domestic</t>
  </si>
  <si>
    <t>Accommodation</t>
  </si>
  <si>
    <t xml:space="preserve">Number of nights </t>
  </si>
  <si>
    <t>Rate per night</t>
  </si>
  <si>
    <t>Per diems</t>
  </si>
  <si>
    <t>Kilometres travelled/Local</t>
  </si>
  <si>
    <t>KM's</t>
  </si>
  <si>
    <t>Rate</t>
  </si>
  <si>
    <t>Travel</t>
  </si>
  <si>
    <t>Other Travel Expenses (Taxi/E-toll, Parking, etc.)</t>
  </si>
  <si>
    <t>Other Costs</t>
  </si>
  <si>
    <t>Description</t>
  </si>
  <si>
    <t>Type of reimbursement</t>
  </si>
  <si>
    <t>Rate per day</t>
  </si>
  <si>
    <t>Car Hire</t>
  </si>
  <si>
    <t>Venue and catering</t>
  </si>
  <si>
    <t>Workshop material and printing</t>
  </si>
  <si>
    <t>Proof</t>
  </si>
  <si>
    <t>Grand Total Excluding VAT</t>
  </si>
  <si>
    <t>Note: All figures in South African rands</t>
  </si>
  <si>
    <t>Days Per Expert Per Milestone</t>
  </si>
  <si>
    <t>Milestones</t>
  </si>
  <si>
    <t>Team Leader</t>
  </si>
  <si>
    <t>Key Expert 1: Cost Benefit Specialist</t>
  </si>
  <si>
    <t>Key Expert 2: Stormwater Infrastructure Engineer</t>
  </si>
  <si>
    <t>Key Expert 3: Municipal Infrastructure Regulatory Expert</t>
  </si>
  <si>
    <t>Total Expert Days Per Milestone</t>
  </si>
  <si>
    <t xml:space="preserve">2.1.1 Submission of a final inception report. </t>
  </si>
  <si>
    <t xml:space="preserve">2.2.1 Development of a final detailed costing report. </t>
  </si>
  <si>
    <t xml:space="preserve">2.3.1 Development of a final CBA report. </t>
  </si>
  <si>
    <t xml:space="preserve">Totals per Expert </t>
  </si>
  <si>
    <t>Total for Project</t>
  </si>
  <si>
    <t xml:space="preserve">Total Cost per Milestone (Experts and Expenses)  </t>
  </si>
  <si>
    <t>1. Experts</t>
  </si>
  <si>
    <t>Total Cost of All Experts by Milestone</t>
  </si>
  <si>
    <t>Rate per Day (ZAR)</t>
  </si>
  <si>
    <t>Number of Days</t>
  </si>
  <si>
    <t xml:space="preserve">2.2.1 Development of a final detailed costings report. </t>
  </si>
  <si>
    <t xml:space="preserve">Total Per Expert for Entire Assignment </t>
  </si>
  <si>
    <t>2. Expenses</t>
  </si>
  <si>
    <t>Air Travel (Return Flight, Cape Town to Johannesburg, Domestic)</t>
  </si>
  <si>
    <t>Per Diems</t>
  </si>
  <si>
    <t>Kilometres Travelled/Local</t>
  </si>
  <si>
    <t>Venue and Catering</t>
  </si>
  <si>
    <t xml:space="preserve">Rate per Flight (ZAR) </t>
  </si>
  <si>
    <t>Number of Flights</t>
  </si>
  <si>
    <t>Rate per Night (ZAR)</t>
  </si>
  <si>
    <t>Number of Nights</t>
  </si>
  <si>
    <t>Rate per Km (ZAR)</t>
  </si>
  <si>
    <t>KM's Travelled</t>
  </si>
  <si>
    <t>Rate per Day</t>
  </si>
  <si>
    <t>Total Per Expense Category  for Entire Assignment</t>
  </si>
  <si>
    <t>3. Total Costs Per Milestone</t>
  </si>
  <si>
    <t>Experts</t>
  </si>
  <si>
    <t>Expenses</t>
  </si>
  <si>
    <t>Total Cost of Assignment by Milestone</t>
  </si>
  <si>
    <t xml:space="preserve">Total Cost Of Assignment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</si>
</sst>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"/>
    <numFmt numFmtId="167" formatCode="_-* #,##0.00\ [$ZAR]_-;\-* #,##0.00\ [$ZAR]_-;_-* &quot;-&quot;??\ [$ZAR]_-;_-@_-"/>
    <numFmt numFmtId="169" formatCode="[$ZAR]\ #,##0.0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rgb="FFFF0000"/>
      <name val="Calibri"/>
      <family val="2"/>
    </font>
    <font>
      <b/>
      <i/>
      <sz val="14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ngsana New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  <family val="2"/>
    </font>
    <font>
      <sz val="11"/>
      <color theme="1"/>
      <name val="Angsana New"/>
      <family val="1"/>
      <charset val="22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name val="Calibri"/>
      <family val="2"/>
    </font>
    <font>
      <sz val="6"/>
      <color theme="1"/>
      <name val="Calibri"/>
      <family val="2"/>
      <scheme val="minor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167" fontId="1" fillId="0" borderId="1" xfId="0" applyNumberFormat="1" applyFont="1" applyBorder="1" applyAlignment="1">
      <alignment wrapText="1"/>
    </xf>
    <xf numFmtId="167" fontId="1" fillId="0" borderId="13" xfId="0" applyNumberFormat="1" applyFont="1" applyBorder="1" applyAlignment="1">
      <alignment wrapText="1"/>
    </xf>
    <xf numFmtId="0" fontId="6" fillId="0" borderId="14" xfId="0" applyFont="1" applyBorder="1" applyAlignment="1">
      <alignment wrapText="1"/>
    </xf>
    <xf numFmtId="167" fontId="1" fillId="0" borderId="2" xfId="0" applyNumberFormat="1" applyFont="1" applyBorder="1" applyAlignment="1">
      <alignment wrapText="1"/>
    </xf>
    <xf numFmtId="167" fontId="1" fillId="0" borderId="15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67" fontId="1" fillId="0" borderId="19" xfId="0" applyNumberFormat="1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64" fontId="1" fillId="0" borderId="26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7" fontId="1" fillId="0" borderId="24" xfId="0" applyNumberFormat="1" applyFont="1" applyBorder="1" applyAlignment="1">
      <alignment wrapText="1"/>
    </xf>
    <xf numFmtId="167" fontId="1" fillId="0" borderId="25" xfId="0" applyNumberFormat="1" applyFont="1" applyBorder="1" applyAlignment="1">
      <alignment wrapText="1"/>
    </xf>
    <xf numFmtId="167" fontId="1" fillId="0" borderId="0" xfId="0" applyNumberFormat="1" applyFont="1" applyAlignment="1">
      <alignment wrapText="1"/>
    </xf>
    <xf numFmtId="167" fontId="1" fillId="0" borderId="26" xfId="0" applyNumberFormat="1" applyFont="1" applyBorder="1" applyAlignment="1">
      <alignment wrapText="1"/>
    </xf>
    <xf numFmtId="167" fontId="6" fillId="0" borderId="0" xfId="0" applyNumberFormat="1" applyFont="1" applyAlignment="1">
      <alignment wrapText="1"/>
    </xf>
    <xf numFmtId="167" fontId="7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6" fillId="0" borderId="3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9" fillId="0" borderId="0" xfId="0" applyFont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16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8" borderId="1" xfId="0" applyFont="1" applyFill="1" applyBorder="1" applyAlignment="1">
      <alignment horizontal="left" vertical="center" wrapText="1"/>
    </xf>
    <xf numFmtId="0" fontId="14" fillId="9" borderId="3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9" fontId="5" fillId="8" borderId="2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9" fontId="17" fillId="0" borderId="28" xfId="0" applyNumberFormat="1" applyFont="1" applyBorder="1" applyAlignment="1">
      <alignment horizontal="center"/>
    </xf>
    <xf numFmtId="169" fontId="17" fillId="0" borderId="0" xfId="0" applyNumberFormat="1" applyFont="1"/>
    <xf numFmtId="0" fontId="15" fillId="5" borderId="32" xfId="0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0" fontId="15" fillId="5" borderId="31" xfId="0" applyFont="1" applyFill="1" applyBorder="1" applyAlignment="1">
      <alignment vertical="center"/>
    </xf>
    <xf numFmtId="169" fontId="5" fillId="8" borderId="2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6" xfId="0" applyFont="1" applyFill="1" applyBorder="1" applyAlignment="1">
      <alignment horizontal="left" vertical="center"/>
    </xf>
    <xf numFmtId="0" fontId="13" fillId="8" borderId="2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169" fontId="5" fillId="8" borderId="32" xfId="0" applyNumberFormat="1" applyFont="1" applyFill="1" applyBorder="1" applyAlignment="1">
      <alignment horizontal="center" vertical="center"/>
    </xf>
    <xf numFmtId="169" fontId="5" fillId="8" borderId="31" xfId="0" applyNumberFormat="1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left" vertical="center"/>
    </xf>
    <xf numFmtId="0" fontId="15" fillId="5" borderId="29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625A-17BB-4025-81B1-3C8B8A8705D3}">
  <dimension ref="A1:E40"/>
  <sheetViews>
    <sheetView tabSelected="1" workbookViewId="0">
      <selection activeCell="B38" sqref="B38"/>
    </sheetView>
  </sheetViews>
  <sheetFormatPr defaultColWidth="9.140625" defaultRowHeight="15" x14ac:dyDescent="0.25"/>
  <cols>
    <col min="1" max="1" width="27.7109375" customWidth="1"/>
    <col min="2" max="2" width="18.140625" customWidth="1"/>
    <col min="3" max="3" width="14.85546875" customWidth="1"/>
    <col min="4" max="4" width="12.140625" customWidth="1"/>
    <col min="5" max="5" width="14.5703125" customWidth="1"/>
    <col min="10" max="10" width="25.5703125" customWidth="1"/>
  </cols>
  <sheetData>
    <row r="1" spans="1:5" ht="15.75" thickBot="1" x14ac:dyDescent="0.3"/>
    <row r="2" spans="1:5" ht="57.6" customHeight="1" thickBot="1" x14ac:dyDescent="0.3">
      <c r="A2" s="83" t="s">
        <v>0</v>
      </c>
      <c r="B2" s="84"/>
      <c r="C2" s="84"/>
      <c r="D2" s="84"/>
      <c r="E2" s="85"/>
    </row>
    <row r="3" spans="1:5" x14ac:dyDescent="0.25">
      <c r="A3" s="82" t="s">
        <v>1</v>
      </c>
      <c r="B3" s="82"/>
      <c r="C3" s="82"/>
      <c r="D3" s="82"/>
      <c r="E3" s="4"/>
    </row>
    <row r="4" spans="1:5" ht="15.75" thickBot="1" x14ac:dyDescent="0.3">
      <c r="A4" s="4"/>
      <c r="B4" s="4"/>
      <c r="C4" s="4"/>
      <c r="D4" s="4"/>
      <c r="E4" s="4"/>
    </row>
    <row r="5" spans="1:5" ht="15.75" thickBot="1" x14ac:dyDescent="0.3">
      <c r="A5" s="1" t="s">
        <v>2</v>
      </c>
      <c r="B5" s="86" t="s">
        <v>3</v>
      </c>
      <c r="C5" s="87"/>
      <c r="D5" s="87"/>
      <c r="E5" s="88"/>
    </row>
    <row r="6" spans="1:5" x14ac:dyDescent="0.25">
      <c r="A6" s="4"/>
      <c r="B6" s="4"/>
      <c r="C6" s="4"/>
      <c r="D6" s="4"/>
      <c r="E6" s="4"/>
    </row>
    <row r="7" spans="1:5" ht="15.75" thickBot="1" x14ac:dyDescent="0.3">
      <c r="A7" s="82" t="s">
        <v>4</v>
      </c>
      <c r="B7" s="82"/>
      <c r="C7" s="82"/>
      <c r="D7" s="82"/>
      <c r="E7" s="4"/>
    </row>
    <row r="8" spans="1:5" ht="26.25" x14ac:dyDescent="0.25">
      <c r="A8" s="5" t="s">
        <v>5</v>
      </c>
      <c r="B8" s="6" t="s">
        <v>6</v>
      </c>
      <c r="C8" s="7" t="s">
        <v>7</v>
      </c>
      <c r="D8" s="7" t="s">
        <v>8</v>
      </c>
      <c r="E8" s="8" t="s">
        <v>9</v>
      </c>
    </row>
    <row r="9" spans="1:5" ht="27.95" customHeight="1" x14ac:dyDescent="0.25">
      <c r="A9" s="65" t="s">
        <v>10</v>
      </c>
      <c r="B9" s="10" t="s">
        <v>11</v>
      </c>
      <c r="C9" s="80">
        <v>1</v>
      </c>
      <c r="D9" s="12"/>
      <c r="E9" s="12"/>
    </row>
    <row r="10" spans="1:5" ht="31.5" customHeight="1" x14ac:dyDescent="0.25">
      <c r="A10" s="65" t="s">
        <v>12</v>
      </c>
      <c r="B10" s="10" t="s">
        <v>11</v>
      </c>
      <c r="C10" s="80">
        <v>1</v>
      </c>
      <c r="D10" s="12"/>
      <c r="E10" s="12"/>
    </row>
    <row r="11" spans="1:5" ht="32.1" customHeight="1" x14ac:dyDescent="0.25">
      <c r="A11" s="65" t="s">
        <v>13</v>
      </c>
      <c r="B11" s="13" t="s">
        <v>11</v>
      </c>
      <c r="C11" s="81">
        <v>1</v>
      </c>
      <c r="D11" s="12"/>
      <c r="E11" s="12"/>
    </row>
    <row r="12" spans="1:5" x14ac:dyDescent="0.25">
      <c r="A12" s="9"/>
      <c r="B12" s="10"/>
      <c r="C12" s="2"/>
      <c r="D12" s="12"/>
      <c r="E12" s="12"/>
    </row>
    <row r="13" spans="1:5" ht="15.75" thickBot="1" x14ac:dyDescent="0.3">
      <c r="A13" s="16" t="s">
        <v>14</v>
      </c>
      <c r="B13" s="17"/>
      <c r="C13" s="18"/>
      <c r="D13" s="19"/>
      <c r="E13" s="19">
        <f>SUM(E9:E12)</f>
        <v>0</v>
      </c>
    </row>
    <row r="14" spans="1:5" x14ac:dyDescent="0.25">
      <c r="A14" s="1"/>
      <c r="B14" s="1"/>
      <c r="C14" s="1"/>
      <c r="D14" s="1"/>
      <c r="E14" s="4"/>
    </row>
    <row r="15" spans="1:5" x14ac:dyDescent="0.25">
      <c r="A15" s="1"/>
      <c r="B15" s="1"/>
      <c r="C15" s="1"/>
      <c r="D15" s="1"/>
      <c r="E15" s="4"/>
    </row>
    <row r="16" spans="1:5" ht="15.75" thickBot="1" x14ac:dyDescent="0.3">
      <c r="A16" s="82" t="s">
        <v>15</v>
      </c>
      <c r="B16" s="82"/>
      <c r="C16" s="82"/>
      <c r="D16" s="82"/>
      <c r="E16" s="4"/>
    </row>
    <row r="17" spans="1:5" x14ac:dyDescent="0.25">
      <c r="A17" s="20" t="s">
        <v>16</v>
      </c>
      <c r="B17" s="21"/>
      <c r="C17" s="22" t="s">
        <v>17</v>
      </c>
      <c r="D17" s="22" t="s">
        <v>18</v>
      </c>
      <c r="E17" s="23" t="s">
        <v>9</v>
      </c>
    </row>
    <row r="18" spans="1:5" x14ac:dyDescent="0.25">
      <c r="A18" s="24" t="s">
        <v>19</v>
      </c>
      <c r="B18" s="2"/>
      <c r="C18" s="2"/>
      <c r="D18" s="2"/>
      <c r="E18" s="25">
        <f t="shared" ref="E18" si="0">D18*C18</f>
        <v>0</v>
      </c>
    </row>
    <row r="19" spans="1:5" ht="15.75" thickBot="1" x14ac:dyDescent="0.3">
      <c r="A19" s="26"/>
      <c r="B19" s="27"/>
      <c r="C19" s="27"/>
      <c r="D19" s="27"/>
      <c r="E19" s="28"/>
    </row>
    <row r="20" spans="1:5" ht="15.75" thickBot="1" x14ac:dyDescent="0.3">
      <c r="A20" s="1"/>
      <c r="B20" s="1"/>
      <c r="C20" s="1"/>
      <c r="D20" s="1"/>
      <c r="E20" s="29">
        <f>SUM(E18:E19)</f>
        <v>0</v>
      </c>
    </row>
    <row r="21" spans="1:5" ht="15.75" thickBot="1" x14ac:dyDescent="0.3">
      <c r="A21" s="82" t="s">
        <v>20</v>
      </c>
      <c r="B21" s="82"/>
      <c r="C21" s="82"/>
      <c r="D21" s="82"/>
      <c r="E21" s="1"/>
    </row>
    <row r="22" spans="1:5" x14ac:dyDescent="0.25">
      <c r="A22" s="30"/>
      <c r="B22" s="31"/>
      <c r="C22" s="7" t="s">
        <v>21</v>
      </c>
      <c r="D22" s="7" t="s">
        <v>22</v>
      </c>
      <c r="E22" s="8" t="s">
        <v>9</v>
      </c>
    </row>
    <row r="23" spans="1:5" x14ac:dyDescent="0.25">
      <c r="A23" s="24" t="s">
        <v>20</v>
      </c>
      <c r="B23" s="2"/>
      <c r="C23" s="2"/>
      <c r="D23" s="2"/>
      <c r="E23" s="25">
        <f>C23*D23</f>
        <v>0</v>
      </c>
    </row>
    <row r="24" spans="1:5" ht="15.75" thickBot="1" x14ac:dyDescent="0.3">
      <c r="A24" s="26" t="s">
        <v>23</v>
      </c>
      <c r="B24" s="27"/>
      <c r="C24" s="27"/>
      <c r="D24" s="27"/>
      <c r="E24" s="28">
        <f>+C24*D24</f>
        <v>0</v>
      </c>
    </row>
    <row r="25" spans="1:5" ht="15.75" thickBot="1" x14ac:dyDescent="0.3">
      <c r="A25" s="1"/>
      <c r="B25" s="1"/>
      <c r="C25" s="1"/>
      <c r="D25" s="1"/>
      <c r="E25" s="29">
        <f>E23+E24</f>
        <v>0</v>
      </c>
    </row>
    <row r="26" spans="1:5" ht="15.75" thickBot="1" x14ac:dyDescent="0.3">
      <c r="A26" s="1"/>
      <c r="B26" s="1"/>
      <c r="C26" s="1"/>
      <c r="D26" s="1"/>
      <c r="E26" s="1"/>
    </row>
    <row r="27" spans="1:5" x14ac:dyDescent="0.25">
      <c r="A27" s="30" t="s">
        <v>24</v>
      </c>
      <c r="B27" s="31"/>
      <c r="C27" s="31" t="s">
        <v>25</v>
      </c>
      <c r="D27" s="31" t="s">
        <v>26</v>
      </c>
      <c r="E27" s="32" t="s">
        <v>9</v>
      </c>
    </row>
    <row r="28" spans="1:5" x14ac:dyDescent="0.25">
      <c r="A28" s="24" t="s">
        <v>27</v>
      </c>
      <c r="B28" s="2"/>
      <c r="C28" s="2"/>
      <c r="D28" s="2"/>
      <c r="E28" s="25"/>
    </row>
    <row r="29" spans="1:5" ht="27" thickBot="1" x14ac:dyDescent="0.3">
      <c r="A29" s="26" t="s">
        <v>28</v>
      </c>
      <c r="B29" s="27"/>
      <c r="C29" s="27"/>
      <c r="D29" s="27"/>
      <c r="E29" s="28">
        <f>D29</f>
        <v>0</v>
      </c>
    </row>
    <row r="30" spans="1:5" ht="15.75" thickBot="1" x14ac:dyDescent="0.3">
      <c r="A30" s="1"/>
      <c r="B30" s="1"/>
      <c r="C30" s="1"/>
      <c r="D30" s="1"/>
      <c r="E30" s="29">
        <f>SUM(E28:E29)</f>
        <v>0</v>
      </c>
    </row>
    <row r="31" spans="1:5" ht="15.75" thickBot="1" x14ac:dyDescent="0.3">
      <c r="A31" s="82" t="s">
        <v>29</v>
      </c>
      <c r="B31" s="82"/>
      <c r="C31" s="82"/>
      <c r="D31" s="82"/>
      <c r="E31" s="4"/>
    </row>
    <row r="32" spans="1:5" ht="26.25" x14ac:dyDescent="0.25">
      <c r="A32" s="30" t="s">
        <v>30</v>
      </c>
      <c r="B32" s="31" t="s">
        <v>31</v>
      </c>
      <c r="C32" s="31" t="s">
        <v>7</v>
      </c>
      <c r="D32" s="31" t="s">
        <v>32</v>
      </c>
      <c r="E32" s="32" t="s">
        <v>9</v>
      </c>
    </row>
    <row r="33" spans="1:5" x14ac:dyDescent="0.25">
      <c r="A33" s="33" t="s">
        <v>33</v>
      </c>
      <c r="B33" s="3"/>
      <c r="C33" s="3"/>
      <c r="D33" s="14"/>
      <c r="E33" s="15">
        <f>C33*D33</f>
        <v>0</v>
      </c>
    </row>
    <row r="34" spans="1:5" x14ac:dyDescent="0.25">
      <c r="A34" s="34" t="s">
        <v>34</v>
      </c>
      <c r="B34" s="2"/>
      <c r="C34" s="2"/>
      <c r="D34" s="11"/>
      <c r="E34" s="15">
        <f>C34*D34</f>
        <v>0</v>
      </c>
    </row>
    <row r="35" spans="1:5" ht="15.75" thickBot="1" x14ac:dyDescent="0.3">
      <c r="A35" s="35" t="s">
        <v>35</v>
      </c>
      <c r="B35" s="27" t="s">
        <v>36</v>
      </c>
      <c r="C35" s="27"/>
      <c r="D35" s="36"/>
      <c r="E35" s="37"/>
    </row>
    <row r="36" spans="1:5" ht="15.75" thickBot="1" x14ac:dyDescent="0.3">
      <c r="A36" s="1"/>
      <c r="B36" s="1"/>
      <c r="C36" s="1"/>
      <c r="D36" s="38"/>
      <c r="E36" s="39">
        <f>E33+E34+E35</f>
        <v>0</v>
      </c>
    </row>
    <row r="37" spans="1:5" ht="15.75" thickBot="1" x14ac:dyDescent="0.3">
      <c r="A37" s="4"/>
      <c r="B37" s="4"/>
      <c r="C37" s="4"/>
      <c r="D37" s="40"/>
      <c r="E37" s="41"/>
    </row>
    <row r="38" spans="1:5" ht="15.75" thickBot="1" x14ac:dyDescent="0.3">
      <c r="A38" s="42" t="s">
        <v>37</v>
      </c>
      <c r="B38" s="4"/>
      <c r="C38" s="4"/>
      <c r="D38" s="40"/>
      <c r="E38" s="43">
        <f>E36+E30+E25+E20+E13</f>
        <v>0</v>
      </c>
    </row>
    <row r="39" spans="1:5" x14ac:dyDescent="0.25">
      <c r="A39" s="4"/>
      <c r="B39" s="4"/>
      <c r="C39" s="4"/>
      <c r="D39" s="4"/>
      <c r="E39" s="4"/>
    </row>
    <row r="40" spans="1:5" ht="26.25" x14ac:dyDescent="0.25">
      <c r="A40" s="4" t="s">
        <v>38</v>
      </c>
      <c r="B40" s="4"/>
      <c r="C40" s="4"/>
      <c r="D40" s="4"/>
      <c r="E40" s="44"/>
    </row>
  </sheetData>
  <mergeCells count="7">
    <mergeCell ref="A31:D31"/>
    <mergeCell ref="A2:E2"/>
    <mergeCell ref="A3:D3"/>
    <mergeCell ref="B5:E5"/>
    <mergeCell ref="A7:D7"/>
    <mergeCell ref="A16:D16"/>
    <mergeCell ref="A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3388-48DC-426B-B7A3-74F4F9FA6A98}">
  <dimension ref="D2:Q43"/>
  <sheetViews>
    <sheetView workbookViewId="0">
      <selection activeCell="I33" sqref="I33"/>
    </sheetView>
  </sheetViews>
  <sheetFormatPr defaultColWidth="9.140625" defaultRowHeight="15" x14ac:dyDescent="0.25"/>
  <cols>
    <col min="4" max="4" width="26.140625" customWidth="1"/>
    <col min="5" max="5" width="17.7109375" customWidth="1"/>
    <col min="6" max="6" width="16.42578125" customWidth="1"/>
    <col min="7" max="7" width="16.7109375" customWidth="1"/>
    <col min="8" max="8" width="18.42578125" customWidth="1"/>
    <col min="9" max="9" width="20.5703125" customWidth="1"/>
    <col min="10" max="10" width="19.85546875" customWidth="1"/>
    <col min="11" max="11" width="20.5703125" customWidth="1"/>
    <col min="12" max="12" width="20.28515625" customWidth="1"/>
    <col min="13" max="13" width="21.5703125" customWidth="1"/>
    <col min="14" max="14" width="17.5703125" customWidth="1"/>
    <col min="15" max="15" width="20.85546875" customWidth="1"/>
    <col min="16" max="16" width="12.7109375" customWidth="1"/>
    <col min="17" max="17" width="13.5703125" customWidth="1"/>
  </cols>
  <sheetData>
    <row r="2" spans="4:17" ht="16.5" x14ac:dyDescent="0.35">
      <c r="D2" s="46"/>
      <c r="E2" s="89" t="s">
        <v>39</v>
      </c>
      <c r="F2" s="89"/>
      <c r="G2" s="89"/>
      <c r="H2" s="89"/>
      <c r="I2" s="46"/>
      <c r="J2" s="45"/>
      <c r="K2" s="45"/>
      <c r="L2" s="45"/>
      <c r="M2" s="45"/>
      <c r="N2" s="45"/>
      <c r="O2" s="45"/>
      <c r="P2" s="45"/>
      <c r="Q2" s="45"/>
    </row>
    <row r="3" spans="4:17" ht="69.599999999999994" customHeight="1" x14ac:dyDescent="0.35">
      <c r="D3" s="61" t="s">
        <v>40</v>
      </c>
      <c r="E3" s="47" t="s">
        <v>41</v>
      </c>
      <c r="F3" s="47" t="s">
        <v>42</v>
      </c>
      <c r="G3" s="47" t="s">
        <v>43</v>
      </c>
      <c r="H3" s="47" t="s">
        <v>44</v>
      </c>
      <c r="I3" s="48" t="s">
        <v>45</v>
      </c>
      <c r="J3" s="45"/>
      <c r="K3" s="45"/>
      <c r="L3" s="45"/>
      <c r="M3" s="45"/>
      <c r="N3" s="45"/>
      <c r="O3" s="45"/>
      <c r="P3" s="45"/>
      <c r="Q3" s="45"/>
    </row>
    <row r="4" spans="4:17" ht="30.75" customHeight="1" x14ac:dyDescent="0.35">
      <c r="D4" s="60" t="s">
        <v>46</v>
      </c>
      <c r="E4" s="49">
        <v>6</v>
      </c>
      <c r="F4" s="49">
        <v>6</v>
      </c>
      <c r="G4" s="49">
        <v>6</v>
      </c>
      <c r="H4" s="50">
        <v>5</v>
      </c>
      <c r="I4" s="48">
        <f>SUM(E4:H4)</f>
        <v>23</v>
      </c>
      <c r="J4" s="45"/>
      <c r="K4" s="45"/>
      <c r="L4" s="45"/>
      <c r="M4" s="45"/>
      <c r="N4" s="45"/>
      <c r="O4" s="45"/>
      <c r="P4" s="45"/>
      <c r="Q4" s="45"/>
    </row>
    <row r="5" spans="4:17" ht="30.75" customHeight="1" x14ac:dyDescent="0.35">
      <c r="D5" s="60" t="s">
        <v>47</v>
      </c>
      <c r="E5" s="49">
        <v>7</v>
      </c>
      <c r="F5" s="49">
        <v>3</v>
      </c>
      <c r="G5" s="49">
        <v>24</v>
      </c>
      <c r="H5" s="50">
        <v>8</v>
      </c>
      <c r="I5" s="48">
        <f>SUM(E5:H5)</f>
        <v>42</v>
      </c>
      <c r="J5" s="45"/>
      <c r="K5" s="45"/>
      <c r="L5" s="45"/>
      <c r="M5" s="45"/>
      <c r="N5" s="45"/>
      <c r="O5" s="45"/>
      <c r="P5" s="45"/>
      <c r="Q5" s="45"/>
    </row>
    <row r="6" spans="4:17" ht="35.25" customHeight="1" x14ac:dyDescent="0.35">
      <c r="D6" s="60" t="s">
        <v>48</v>
      </c>
      <c r="E6" s="49">
        <v>7</v>
      </c>
      <c r="F6" s="49">
        <v>25</v>
      </c>
      <c r="G6" s="49">
        <v>10</v>
      </c>
      <c r="H6" s="50">
        <v>2</v>
      </c>
      <c r="I6" s="48">
        <f>SUM(E6:H6)</f>
        <v>44</v>
      </c>
      <c r="J6" s="45"/>
      <c r="K6" s="45"/>
      <c r="L6" s="45"/>
      <c r="M6" s="45"/>
      <c r="N6" s="45"/>
      <c r="O6" s="45"/>
      <c r="P6" s="45"/>
      <c r="Q6" s="45"/>
    </row>
    <row r="7" spans="4:17" ht="16.5" x14ac:dyDescent="0.35">
      <c r="D7" s="51" t="s">
        <v>49</v>
      </c>
      <c r="E7" s="52">
        <f>SUM(E4:E6)</f>
        <v>20</v>
      </c>
      <c r="F7" s="52">
        <f>SUM(F4:F6)</f>
        <v>34</v>
      </c>
      <c r="G7" s="52">
        <f>SUM(G4:G6)</f>
        <v>40</v>
      </c>
      <c r="H7" s="53">
        <f>SUM(H4:H6)</f>
        <v>15</v>
      </c>
      <c r="I7" s="54">
        <f>SUM(I4:I6)</f>
        <v>109</v>
      </c>
      <c r="J7" s="45"/>
      <c r="K7" s="45"/>
      <c r="L7" s="45"/>
      <c r="M7" s="45"/>
      <c r="N7" s="45"/>
      <c r="O7" s="45"/>
      <c r="P7" s="45"/>
      <c r="Q7" s="45"/>
    </row>
    <row r="8" spans="4:17" ht="16.5" x14ac:dyDescent="0.35">
      <c r="D8" s="55" t="s">
        <v>50</v>
      </c>
      <c r="E8" s="56">
        <f>SUM(E7:H7)</f>
        <v>109</v>
      </c>
      <c r="F8" s="57"/>
      <c r="G8" s="57"/>
      <c r="H8" s="57"/>
      <c r="I8" s="46"/>
      <c r="J8" s="45"/>
      <c r="K8" s="45"/>
      <c r="L8" s="45"/>
      <c r="M8" s="45"/>
      <c r="N8" s="45"/>
      <c r="O8" s="45"/>
      <c r="P8" s="45"/>
      <c r="Q8" s="45"/>
    </row>
    <row r="9" spans="4:17" ht="16.5" x14ac:dyDescent="0.35"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4:17" ht="17.25" thickBot="1" x14ac:dyDescent="0.4"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4:17" ht="30.95" customHeight="1" thickBot="1" x14ac:dyDescent="0.4">
      <c r="D11" s="95" t="s">
        <v>51</v>
      </c>
      <c r="E11" s="96"/>
      <c r="F11" s="96"/>
      <c r="G11" s="96"/>
      <c r="H11" s="96"/>
      <c r="I11" s="97"/>
      <c r="J11" s="46"/>
      <c r="K11" s="46"/>
      <c r="L11" s="46"/>
      <c r="M11" s="45"/>
      <c r="N11" s="45"/>
      <c r="O11" s="45"/>
      <c r="P11" s="45"/>
      <c r="Q11" s="45"/>
    </row>
    <row r="12" spans="4:17" ht="16.5" x14ac:dyDescent="0.35">
      <c r="D12" s="46"/>
      <c r="E12" s="46"/>
      <c r="F12" s="46"/>
      <c r="G12" s="46"/>
      <c r="H12" s="46"/>
      <c r="I12" s="46"/>
      <c r="J12" s="46"/>
      <c r="K12" s="46"/>
      <c r="L12" s="46"/>
      <c r="M12" s="45"/>
      <c r="N12" s="45"/>
      <c r="O12" s="45"/>
      <c r="P12" s="45"/>
      <c r="Q12" s="45"/>
    </row>
    <row r="13" spans="4:17" ht="30.6" customHeight="1" x14ac:dyDescent="0.35">
      <c r="D13" s="99" t="s">
        <v>52</v>
      </c>
      <c r="E13" s="99"/>
      <c r="F13" s="99"/>
      <c r="G13" s="99"/>
      <c r="H13" s="99"/>
      <c r="I13" s="99"/>
      <c r="J13" s="99"/>
      <c r="K13" s="99"/>
      <c r="L13" s="99"/>
      <c r="M13" s="99"/>
      <c r="N13" s="45"/>
      <c r="O13" s="45"/>
      <c r="P13" s="45"/>
      <c r="Q13" s="45"/>
    </row>
    <row r="14" spans="4:17" ht="50.45" customHeight="1" x14ac:dyDescent="0.35">
      <c r="D14" s="94" t="s">
        <v>40</v>
      </c>
      <c r="E14" s="90" t="s">
        <v>41</v>
      </c>
      <c r="F14" s="91"/>
      <c r="G14" s="90" t="s">
        <v>42</v>
      </c>
      <c r="H14" s="91"/>
      <c r="I14" s="90" t="s">
        <v>43</v>
      </c>
      <c r="J14" s="91"/>
      <c r="K14" s="90" t="s">
        <v>44</v>
      </c>
      <c r="L14" s="92"/>
      <c r="M14" s="98" t="s">
        <v>53</v>
      </c>
      <c r="N14" s="59"/>
      <c r="O14" s="45"/>
      <c r="P14" s="45"/>
      <c r="Q14" s="45"/>
    </row>
    <row r="15" spans="4:17" ht="30.6" customHeight="1" x14ac:dyDescent="0.35">
      <c r="D15" s="94"/>
      <c r="E15" s="64" t="s">
        <v>54</v>
      </c>
      <c r="F15" s="64" t="s">
        <v>55</v>
      </c>
      <c r="G15" s="64" t="s">
        <v>54</v>
      </c>
      <c r="H15" s="64" t="s">
        <v>55</v>
      </c>
      <c r="I15" s="64" t="s">
        <v>54</v>
      </c>
      <c r="J15" s="64" t="s">
        <v>55</v>
      </c>
      <c r="K15" s="64" t="s">
        <v>54</v>
      </c>
      <c r="L15" s="70" t="s">
        <v>55</v>
      </c>
      <c r="M15" s="98"/>
      <c r="N15" s="45"/>
      <c r="O15" s="45"/>
      <c r="P15" s="45"/>
      <c r="Q15" s="45"/>
    </row>
    <row r="16" spans="4:17" ht="32.450000000000003" customHeight="1" x14ac:dyDescent="0.35">
      <c r="D16" s="60" t="s">
        <v>46</v>
      </c>
      <c r="E16" s="63">
        <v>12000</v>
      </c>
      <c r="F16" s="49">
        <v>6</v>
      </c>
      <c r="G16" s="63">
        <v>12000</v>
      </c>
      <c r="H16" s="49">
        <v>6</v>
      </c>
      <c r="I16" s="63">
        <v>12000</v>
      </c>
      <c r="J16" s="62">
        <v>6</v>
      </c>
      <c r="K16" s="63">
        <v>8200</v>
      </c>
      <c r="L16" s="71">
        <v>5</v>
      </c>
      <c r="M16" s="72">
        <f>SUM(E16*F16,G16*H16,I16*J16,K16*L16)</f>
        <v>257000</v>
      </c>
      <c r="N16" s="45"/>
      <c r="O16" s="45"/>
      <c r="P16" s="45"/>
      <c r="Q16" s="45"/>
    </row>
    <row r="17" spans="4:17" ht="27.6" customHeight="1" x14ac:dyDescent="0.35">
      <c r="D17" s="60" t="s">
        <v>56</v>
      </c>
      <c r="E17" s="63">
        <v>12000</v>
      </c>
      <c r="F17" s="49">
        <v>7</v>
      </c>
      <c r="G17" s="63">
        <v>12000</v>
      </c>
      <c r="H17" s="49">
        <v>3</v>
      </c>
      <c r="I17" s="63">
        <v>12000</v>
      </c>
      <c r="J17" s="62">
        <v>24</v>
      </c>
      <c r="K17" s="63">
        <v>8200</v>
      </c>
      <c r="L17" s="71">
        <v>8</v>
      </c>
      <c r="M17" s="72">
        <f>SUM(E17*F17,G17*H17,I17*J17,K17*L17)</f>
        <v>473600</v>
      </c>
      <c r="N17" s="45"/>
      <c r="O17" s="45"/>
      <c r="P17" s="45"/>
      <c r="Q17" s="45"/>
    </row>
    <row r="18" spans="4:17" ht="32.450000000000003" customHeight="1" x14ac:dyDescent="0.35">
      <c r="D18" s="60" t="s">
        <v>48</v>
      </c>
      <c r="E18" s="63">
        <v>12000</v>
      </c>
      <c r="F18" s="49">
        <v>7</v>
      </c>
      <c r="G18" s="63">
        <v>12000</v>
      </c>
      <c r="H18" s="49">
        <v>25</v>
      </c>
      <c r="I18" s="63">
        <v>12000</v>
      </c>
      <c r="J18" s="62">
        <v>10</v>
      </c>
      <c r="K18" s="63">
        <v>8200</v>
      </c>
      <c r="L18" s="71">
        <v>2</v>
      </c>
      <c r="M18" s="72">
        <f>SUM(E18*F18,G18*H18,I18*J18,K18*L18)</f>
        <v>520400</v>
      </c>
      <c r="N18" s="45"/>
      <c r="O18" s="45"/>
      <c r="P18" s="45"/>
      <c r="Q18" s="45"/>
    </row>
    <row r="19" spans="4:17" ht="32.450000000000003" customHeight="1" x14ac:dyDescent="0.35">
      <c r="D19" s="69" t="s">
        <v>57</v>
      </c>
      <c r="E19" s="100">
        <f>SUM(F16:F18)*E16</f>
        <v>240000</v>
      </c>
      <c r="F19" s="101"/>
      <c r="G19" s="100">
        <f>SUM(H16:H18)*G16</f>
        <v>408000</v>
      </c>
      <c r="H19" s="101"/>
      <c r="I19" s="100">
        <f>SUM(J16:J18)*I16</f>
        <v>480000</v>
      </c>
      <c r="J19" s="101"/>
      <c r="K19" s="100">
        <f>SUM(L16:L18)*K16</f>
        <v>123000</v>
      </c>
      <c r="L19" s="101"/>
      <c r="M19" s="74">
        <f>SUM(E19:L19)</f>
        <v>1251000</v>
      </c>
      <c r="N19" s="75">
        <f>SUM(M16:M18)</f>
        <v>1251000</v>
      </c>
      <c r="O19" s="45"/>
      <c r="P19" s="45"/>
      <c r="Q19" s="45"/>
    </row>
    <row r="20" spans="4:17" ht="32.450000000000003" customHeight="1" x14ac:dyDescent="0.35">
      <c r="E20" s="66"/>
      <c r="F20" s="67"/>
      <c r="G20" s="66"/>
      <c r="H20" s="67"/>
      <c r="I20" s="66"/>
      <c r="J20" s="68"/>
      <c r="K20" s="66"/>
      <c r="L20" s="68"/>
      <c r="N20" s="45"/>
      <c r="O20" s="45"/>
      <c r="P20" s="45"/>
      <c r="Q20" s="45"/>
    </row>
    <row r="21" spans="4:17" ht="16.5" x14ac:dyDescent="0.35">
      <c r="D21" s="46"/>
      <c r="E21" s="46"/>
      <c r="F21" s="46"/>
      <c r="G21" s="46"/>
      <c r="H21" s="46"/>
      <c r="I21" s="46"/>
      <c r="J21" s="46"/>
      <c r="K21" s="46"/>
      <c r="L21" s="46"/>
      <c r="M21" s="45"/>
      <c r="N21" s="45"/>
      <c r="O21" s="45"/>
      <c r="P21" s="45"/>
      <c r="Q21" s="45"/>
    </row>
    <row r="22" spans="4:17" ht="37.5" customHeight="1" x14ac:dyDescent="0.35">
      <c r="D22" s="102" t="s">
        <v>58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45"/>
      <c r="Q22" s="45"/>
    </row>
    <row r="23" spans="4:17" ht="51.6" customHeight="1" x14ac:dyDescent="0.35">
      <c r="D23" s="94" t="s">
        <v>40</v>
      </c>
      <c r="E23" s="93" t="s">
        <v>59</v>
      </c>
      <c r="F23" s="93"/>
      <c r="G23" s="93" t="s">
        <v>20</v>
      </c>
      <c r="H23" s="93"/>
      <c r="I23" s="93" t="s">
        <v>60</v>
      </c>
      <c r="J23" s="93"/>
      <c r="K23" s="93" t="s">
        <v>61</v>
      </c>
      <c r="L23" s="90"/>
      <c r="M23" s="93" t="s">
        <v>62</v>
      </c>
      <c r="N23" s="90"/>
      <c r="O23" s="98" t="s">
        <v>53</v>
      </c>
      <c r="P23" s="45"/>
      <c r="Q23" s="45"/>
    </row>
    <row r="24" spans="4:17" ht="42.6" customHeight="1" x14ac:dyDescent="0.35">
      <c r="D24" s="94"/>
      <c r="E24" s="64" t="s">
        <v>63</v>
      </c>
      <c r="F24" s="64" t="s">
        <v>64</v>
      </c>
      <c r="G24" s="64" t="s">
        <v>65</v>
      </c>
      <c r="H24" s="64" t="s">
        <v>66</v>
      </c>
      <c r="I24" s="64" t="s">
        <v>54</v>
      </c>
      <c r="J24" s="64" t="s">
        <v>55</v>
      </c>
      <c r="K24" s="64" t="s">
        <v>67</v>
      </c>
      <c r="L24" s="70" t="s">
        <v>68</v>
      </c>
      <c r="M24" s="64" t="s">
        <v>69</v>
      </c>
      <c r="N24" s="70" t="s">
        <v>55</v>
      </c>
      <c r="O24" s="98"/>
      <c r="P24" s="45"/>
      <c r="Q24" s="45"/>
    </row>
    <row r="25" spans="4:17" ht="33" customHeight="1" x14ac:dyDescent="0.35">
      <c r="D25" s="60" t="s">
        <v>46</v>
      </c>
      <c r="E25" s="63">
        <v>5000</v>
      </c>
      <c r="F25" s="49">
        <v>2</v>
      </c>
      <c r="G25" s="63">
        <v>1500</v>
      </c>
      <c r="H25" s="49">
        <v>4</v>
      </c>
      <c r="I25" s="63">
        <v>490</v>
      </c>
      <c r="J25" s="62">
        <v>6</v>
      </c>
      <c r="K25" s="63">
        <v>4.84</v>
      </c>
      <c r="L25" s="71">
        <v>750</v>
      </c>
      <c r="M25" s="63">
        <v>15000</v>
      </c>
      <c r="N25" s="71">
        <v>1</v>
      </c>
      <c r="O25" s="72">
        <f>SUM(E25*F25,G25*H25,I25*J25,K25*L25,M25*N25)</f>
        <v>37570</v>
      </c>
      <c r="P25" s="45"/>
      <c r="Q25" s="45"/>
    </row>
    <row r="26" spans="4:17" ht="28.5" customHeight="1" x14ac:dyDescent="0.35">
      <c r="D26" s="60" t="s">
        <v>56</v>
      </c>
      <c r="E26" s="63">
        <v>5000</v>
      </c>
      <c r="F26" s="49">
        <v>2</v>
      </c>
      <c r="G26" s="63">
        <v>1500</v>
      </c>
      <c r="H26" s="49">
        <v>4</v>
      </c>
      <c r="I26" s="63">
        <v>490</v>
      </c>
      <c r="J26" s="62">
        <v>6</v>
      </c>
      <c r="K26" s="63">
        <v>4.84</v>
      </c>
      <c r="L26" s="71">
        <v>2500</v>
      </c>
      <c r="M26" s="63">
        <v>15000</v>
      </c>
      <c r="N26" s="71">
        <v>1</v>
      </c>
      <c r="O26" s="72">
        <f>SUM(E26*F26,G26*H26,I26*J26,K26*L26,M26*N26)</f>
        <v>46040</v>
      </c>
      <c r="P26" s="45"/>
      <c r="Q26" s="45"/>
    </row>
    <row r="27" spans="4:17" ht="33.6" customHeight="1" x14ac:dyDescent="0.35">
      <c r="D27" s="60" t="s">
        <v>48</v>
      </c>
      <c r="E27" s="63">
        <v>5000</v>
      </c>
      <c r="F27" s="49">
        <v>2</v>
      </c>
      <c r="G27" s="63">
        <v>1500</v>
      </c>
      <c r="H27" s="49">
        <v>4</v>
      </c>
      <c r="I27" s="63">
        <v>490</v>
      </c>
      <c r="J27" s="62">
        <v>6</v>
      </c>
      <c r="K27" s="63">
        <v>4.84</v>
      </c>
      <c r="L27" s="71">
        <v>750</v>
      </c>
      <c r="M27" s="63">
        <v>15000</v>
      </c>
      <c r="N27" s="71">
        <v>1</v>
      </c>
      <c r="O27" s="72">
        <f>SUM(E27*F27,G27*H27,I27*J27,K27*L27,M27*N27)</f>
        <v>37570</v>
      </c>
      <c r="P27" s="45"/>
      <c r="Q27" s="45"/>
    </row>
    <row r="28" spans="4:17" ht="48.6" customHeight="1" x14ac:dyDescent="0.35">
      <c r="D28" s="69" t="s">
        <v>70</v>
      </c>
      <c r="E28" s="100">
        <f>SUM(F25:F27)*E25</f>
        <v>30000</v>
      </c>
      <c r="F28" s="101"/>
      <c r="G28" s="100">
        <f>SUM(H25:H27)*G25</f>
        <v>18000</v>
      </c>
      <c r="H28" s="101"/>
      <c r="I28" s="100">
        <f>SUM(J25:J27)*I25</f>
        <v>8820</v>
      </c>
      <c r="J28" s="101"/>
      <c r="K28" s="100">
        <f>SUM(L25:L27)*K25</f>
        <v>19360</v>
      </c>
      <c r="L28" s="101"/>
      <c r="M28" s="100">
        <f>SUM(N25:N27)*M25</f>
        <v>45000</v>
      </c>
      <c r="N28" s="101"/>
      <c r="O28" s="74">
        <f>SUM(E28:M28)</f>
        <v>121180</v>
      </c>
      <c r="P28" s="74">
        <f>SUM(O25:O27)</f>
        <v>121180</v>
      </c>
      <c r="Q28" s="45"/>
    </row>
    <row r="29" spans="4:17" ht="16.5" x14ac:dyDescent="0.35"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58"/>
      <c r="P29" s="45"/>
      <c r="Q29" s="45"/>
    </row>
    <row r="30" spans="4:17" ht="18" x14ac:dyDescent="0.35">
      <c r="D30" s="76" t="s">
        <v>71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  <c r="P30" s="45"/>
      <c r="Q30" s="45"/>
    </row>
    <row r="31" spans="4:17" ht="15.95" customHeight="1" x14ac:dyDescent="0.35">
      <c r="D31" s="94" t="s">
        <v>40</v>
      </c>
      <c r="E31" s="106" t="s">
        <v>72</v>
      </c>
      <c r="F31" s="106" t="s">
        <v>73</v>
      </c>
      <c r="G31" s="98" t="s">
        <v>74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4:17" ht="41.45" customHeight="1" x14ac:dyDescent="0.35">
      <c r="D32" s="94"/>
      <c r="E32" s="107"/>
      <c r="F32" s="107"/>
      <c r="G32" s="98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4:17" ht="25.5" x14ac:dyDescent="0.35">
      <c r="D33" s="60" t="s">
        <v>46</v>
      </c>
      <c r="E33" s="63">
        <f>SUM(M16)</f>
        <v>257000</v>
      </c>
      <c r="F33" s="63">
        <f>SUM(O25)</f>
        <v>37570</v>
      </c>
      <c r="G33" s="72">
        <f>SUM(E33:F33)</f>
        <v>294570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4:17" ht="27.75" customHeight="1" x14ac:dyDescent="0.35">
      <c r="D34" s="60" t="s">
        <v>56</v>
      </c>
      <c r="E34" s="63">
        <f t="shared" ref="E34:E35" si="0">SUM(M17)</f>
        <v>473600</v>
      </c>
      <c r="F34" s="63">
        <f t="shared" ref="F34:F35" si="1">SUM(O26)</f>
        <v>46040</v>
      </c>
      <c r="G34" s="72">
        <f>SUM(E34:F34)</f>
        <v>519640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4:17" ht="28.5" customHeight="1" x14ac:dyDescent="0.35">
      <c r="D35" s="60" t="s">
        <v>48</v>
      </c>
      <c r="E35" s="63">
        <f t="shared" si="0"/>
        <v>520400</v>
      </c>
      <c r="F35" s="63">
        <f t="shared" si="1"/>
        <v>37570</v>
      </c>
      <c r="G35" s="72">
        <f>SUM(E35:F35)</f>
        <v>557970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4:17" ht="30.6" customHeight="1" x14ac:dyDescent="0.35">
      <c r="D36" s="105" t="s">
        <v>75</v>
      </c>
      <c r="E36" s="105"/>
      <c r="F36" s="105"/>
      <c r="G36" s="79">
        <f>SUM(G33:G35)</f>
        <v>1372180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4:17" ht="16.5" x14ac:dyDescent="0.35"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4:17" ht="16.5" x14ac:dyDescent="0.35"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4:17" ht="16.5" x14ac:dyDescent="0.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73">
        <f>SUM(E33:E35)</f>
        <v>1251000</v>
      </c>
      <c r="Q39" s="73" t="e">
        <f>SUM(G36/#REF!)</f>
        <v>#REF!</v>
      </c>
    </row>
    <row r="40" spans="4:17" ht="16.5" x14ac:dyDescent="0.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73">
        <f>SUM(F33:F35)</f>
        <v>121180</v>
      </c>
      <c r="Q40" s="45"/>
    </row>
    <row r="41" spans="4:17" ht="16.5" x14ac:dyDescent="0.35"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73">
        <f>SUM(P39:P40)</f>
        <v>1372180</v>
      </c>
      <c r="Q41" s="45"/>
    </row>
    <row r="42" spans="4:17" ht="16.5" x14ac:dyDescent="0.35"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4:17" ht="16.5" x14ac:dyDescent="0.35"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</sheetData>
  <mergeCells count="31">
    <mergeCell ref="G31:G32"/>
    <mergeCell ref="D36:F36"/>
    <mergeCell ref="D31:D32"/>
    <mergeCell ref="E31:E32"/>
    <mergeCell ref="F31:F32"/>
    <mergeCell ref="M28:N28"/>
    <mergeCell ref="O23:O24"/>
    <mergeCell ref="D22:O22"/>
    <mergeCell ref="E19:F19"/>
    <mergeCell ref="G19:H19"/>
    <mergeCell ref="I19:J19"/>
    <mergeCell ref="K19:L19"/>
    <mergeCell ref="E28:F28"/>
    <mergeCell ref="G28:H28"/>
    <mergeCell ref="I28:J28"/>
    <mergeCell ref="K28:L28"/>
    <mergeCell ref="D23:D24"/>
    <mergeCell ref="E23:F23"/>
    <mergeCell ref="G23:H23"/>
    <mergeCell ref="I23:J23"/>
    <mergeCell ref="K23:L23"/>
    <mergeCell ref="M23:N23"/>
    <mergeCell ref="D14:D15"/>
    <mergeCell ref="D11:I11"/>
    <mergeCell ref="M14:M15"/>
    <mergeCell ref="D13:M13"/>
    <mergeCell ref="E2:H2"/>
    <mergeCell ref="E14:F14"/>
    <mergeCell ref="G14:H14"/>
    <mergeCell ref="I14:J14"/>
    <mergeCell ref="K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0" sqref="B20"/>
    </sheetView>
  </sheetViews>
  <sheetFormatPr defaultColWidth="9.140625"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D1878DB1335499DDB13F3A4C3009B" ma:contentTypeVersion="19" ma:contentTypeDescription="Ein neues Dokument erstellen." ma:contentTypeScope="" ma:versionID="2764515310b66be40b74970f1ab09e03">
  <xsd:schema xmlns:xsd="http://www.w3.org/2001/XMLSchema" xmlns:xs="http://www.w3.org/2001/XMLSchema" xmlns:p="http://schemas.microsoft.com/office/2006/metadata/properties" xmlns:ns2="388ba771-cdb3-4ab4-b105-079ba08c4720" xmlns:ns3="eabf0ec1-5846-45d3-901d-efa415327165" xmlns:ns4="484c8c59-755d-4516-b8d2-1621b38262b4" targetNamespace="http://schemas.microsoft.com/office/2006/metadata/properties" ma:root="true" ma:fieldsID="09bc53a79a7a89d943a09881b00ab926" ns2:_="" ns3:_="" ns4:_="">
    <xsd:import namespace="388ba771-cdb3-4ab4-b105-079ba08c4720"/>
    <xsd:import namespace="eabf0ec1-5846-45d3-901d-efa415327165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ba771-cdb3-4ab4-b105-079ba08c4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Unterschrift" ma:internalName="Status_x0020_Unterschrift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f0ec1-5846-45d3-901d-efa415327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85589fd-bed1-4f41-bda0-46e8ec2024eb}" ma:internalName="TaxCatchAll" ma:showField="CatchAllData" ma:web="eabf0ec1-5846-45d3-901d-efa415327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lcf76f155ced4ddcb4097134ff3c332f xmlns="388ba771-cdb3-4ab4-b105-079ba08c4720">
      <Terms xmlns="http://schemas.microsoft.com/office/infopath/2007/PartnerControls"/>
    </lcf76f155ced4ddcb4097134ff3c332f>
    <_Flow_SignoffStatus xmlns="388ba771-cdb3-4ab4-b105-079ba08c4720" xsi:nil="true"/>
  </documentManagement>
</p:properties>
</file>

<file path=customXml/itemProps1.xml><?xml version="1.0" encoding="utf-8"?>
<ds:datastoreItem xmlns:ds="http://schemas.openxmlformats.org/officeDocument/2006/customXml" ds:itemID="{B8ADF73A-C8C4-41A1-9830-5ED751818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3E433-F0DB-457C-BDB4-CC82D7F99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ba771-cdb3-4ab4-b105-079ba08c4720"/>
    <ds:schemaRef ds:uri="eabf0ec1-5846-45d3-901d-efa415327165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EDAC57-611D-4E9A-B8FA-7AF49FEA9CDC}">
  <ds:schemaRefs>
    <ds:schemaRef ds:uri="eabf0ec1-5846-45d3-901d-efa415327165"/>
    <ds:schemaRef ds:uri="http://www.w3.org/XML/1998/namespace"/>
    <ds:schemaRef ds:uri="http://schemas.openxmlformats.org/package/2006/metadata/core-properties"/>
    <ds:schemaRef ds:uri="484c8c59-755d-4516-b8d2-1621b38262b4"/>
    <ds:schemaRef ds:uri="http://schemas.microsoft.com/office/2006/documentManagement/types"/>
    <ds:schemaRef ds:uri="http://purl.org/dc/terms/"/>
    <ds:schemaRef ds:uri="388ba771-cdb3-4ab4-b105-079ba08c4720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by Milestone - ZAR</vt:lpstr>
      <vt:lpstr>Milestone Calculations</vt:lpstr>
      <vt:lpstr>Sheet2</vt:lpstr>
      <vt:lpstr>Sheet3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Sapalo, Rachael GIZ ZA</cp:lastModifiedBy>
  <cp:revision/>
  <dcterms:created xsi:type="dcterms:W3CDTF">2010-05-10T09:03:43Z</dcterms:created>
  <dcterms:modified xsi:type="dcterms:W3CDTF">2025-02-11T12:52:26Z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0x0101003B1D1878DB1335499DDB13F3A4C3009B</vt:lpwstr>
  </property>
  <property fmtid="{D5CDD505-2E9C-101B-9397-08002B2CF9AE}" pid="3" name="_dlc_DocIdItemGuid">
    <vt:lpwstr>eebfbe27-44f7-4bba-8aec-ec1504571286</vt:lpwstr>
  </property>
  <property fmtid="{D5CDD505-2E9C-101B-9397-08002B2CF9AE}" pid="4" name="MediaServiceImageTags">
    <vt:lpwstr/>
  </property>
</Properties>
</file>