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zaNkambule\Downloads\"/>
    </mc:Choice>
  </mc:AlternateContent>
  <xr:revisionPtr revIDLastSave="0" documentId="8_{196F7AF1-F53F-41C2-8430-A1BC02F08678}" xr6:coauthVersionLast="47" xr6:coauthVersionMax="47" xr10:uidLastSave="{00000000-0000-0000-0000-000000000000}"/>
  <workbookProtection workbookAlgorithmName="SHA-512" workbookHashValue="TpwIaEY4zMeCg7KXkJjUzuNYYmzsctZDCYWqfQu/TnKGM7I0g25xHE+h/w7bS0W5CbdyvIhS8Y/bcho0LXoiGA==" workbookSaltValue="a7uHy0SeC8dOQkq+80zP0A==" workbookSpinCount="100000" lockStructure="1"/>
  <bookViews>
    <workbookView xWindow="14625" yWindow="0" windowWidth="14175" windowHeight="15480" tabRatio="867" activeTab="4" xr2:uid="{00000000-000D-0000-FFFF-FFFF00000000}"/>
  </bookViews>
  <sheets>
    <sheet name="Instructions" sheetId="14" r:id="rId1"/>
    <sheet name="Definitions" sheetId="1" r:id="rId2"/>
    <sheet name="SANAS accred IB" sheetId="21" r:id="rId3"/>
    <sheet name="Building Information" sheetId="5" r:id="rId4"/>
    <sheet name="Energy Consumed" sheetId="3" r:id="rId5"/>
    <sheet name="Net Floor Area" sheetId="17" r:id="rId6"/>
    <sheet name="Excluded Energy" sheetId="22" r:id="rId7"/>
    <sheet name="Occupancy &amp; Prorated Floor Area" sheetId="15" r:id="rId8"/>
    <sheet name="Er tables SANS10400 2021" sheetId="18" r:id="rId9"/>
    <sheet name="EPC Certificate Information" sheetId="20" r:id="rId10"/>
    <sheet name="Hardcoded Inputs" sheetId="29" state="hidden" r:id="rId11"/>
    <sheet name="Calculations" sheetId="30" state="hidden" r:id="rId12"/>
    <sheet name="Process summary" sheetId="24" r:id="rId13"/>
  </sheets>
  <definedNames>
    <definedName name="_xlnm._FilterDatabase" localSheetId="3" hidden="1">'Building Information'!$B$44:$E$49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37" i="30" l="1"/>
  <c r="G738" i="30"/>
  <c r="G739" i="30"/>
  <c r="G740" i="30"/>
  <c r="G741" i="30"/>
  <c r="G742" i="30"/>
  <c r="G743" i="30"/>
  <c r="G744" i="30"/>
  <c r="G745" i="30"/>
  <c r="G746" i="30"/>
  <c r="G747" i="30"/>
  <c r="G736" i="30"/>
  <c r="H729" i="30"/>
  <c r="H723" i="30"/>
  <c r="H664" i="30"/>
  <c r="H663" i="30"/>
  <c r="C20" i="20"/>
  <c r="H710" i="30"/>
  <c r="H709" i="30"/>
  <c r="H702" i="30"/>
  <c r="H701" i="30"/>
  <c r="H694" i="30"/>
  <c r="H693" i="30"/>
  <c r="H686" i="30"/>
  <c r="H685" i="30"/>
  <c r="H678" i="30"/>
  <c r="H677" i="30"/>
  <c r="H670" i="30"/>
  <c r="H669" i="30"/>
  <c r="C26" i="20"/>
  <c r="H657" i="30"/>
  <c r="H651" i="30"/>
  <c r="H650" i="30"/>
  <c r="H649" i="30"/>
  <c r="G654" i="30"/>
  <c r="H645" i="30"/>
  <c r="H639" i="30"/>
  <c r="H638" i="30"/>
  <c r="H637" i="30"/>
  <c r="H633" i="30"/>
  <c r="H627" i="30"/>
  <c r="H626" i="30"/>
  <c r="H625" i="30"/>
  <c r="H621" i="30"/>
  <c r="H615" i="30"/>
  <c r="H614" i="30"/>
  <c r="H613" i="30"/>
  <c r="H609" i="30"/>
  <c r="H603" i="30"/>
  <c r="H602" i="30"/>
  <c r="H601" i="30"/>
  <c r="H597" i="30"/>
  <c r="H591" i="30"/>
  <c r="H590" i="30"/>
  <c r="H589" i="30"/>
  <c r="H585" i="30"/>
  <c r="H579" i="30"/>
  <c r="H578" i="30"/>
  <c r="H577" i="30"/>
  <c r="H573" i="30"/>
  <c r="H567" i="30"/>
  <c r="H566" i="30"/>
  <c r="H565" i="30"/>
  <c r="H561" i="30"/>
  <c r="H555" i="30"/>
  <c r="H554" i="30"/>
  <c r="H553" i="30"/>
  <c r="H549" i="30"/>
  <c r="H543" i="30"/>
  <c r="H542" i="30"/>
  <c r="H541" i="30"/>
  <c r="H537" i="30"/>
  <c r="H531" i="30"/>
  <c r="H530" i="30"/>
  <c r="H529" i="30"/>
  <c r="H525" i="30"/>
  <c r="H519" i="30"/>
  <c r="H518" i="30"/>
  <c r="H517" i="30"/>
  <c r="H513" i="30"/>
  <c r="H507" i="30"/>
  <c r="H506" i="30"/>
  <c r="H505" i="30"/>
  <c r="H501" i="30"/>
  <c r="H495" i="30"/>
  <c r="H494" i="30"/>
  <c r="H493" i="30"/>
  <c r="H489" i="30"/>
  <c r="H483" i="30"/>
  <c r="H482" i="30"/>
  <c r="H481" i="30"/>
  <c r="H477" i="30"/>
  <c r="H471" i="30"/>
  <c r="H470" i="30"/>
  <c r="H469" i="30"/>
  <c r="H465" i="30"/>
  <c r="H459" i="30"/>
  <c r="H458" i="30"/>
  <c r="H457" i="30"/>
  <c r="H453" i="30"/>
  <c r="H447" i="30"/>
  <c r="H446" i="30"/>
  <c r="H445" i="30"/>
  <c r="H441" i="30"/>
  <c r="H435" i="30"/>
  <c r="H434" i="30"/>
  <c r="H433" i="30"/>
  <c r="H429" i="30"/>
  <c r="H423" i="30"/>
  <c r="H422" i="30"/>
  <c r="H421" i="30"/>
  <c r="H417" i="30"/>
  <c r="H411" i="30"/>
  <c r="H410" i="30"/>
  <c r="H409" i="30"/>
  <c r="H405" i="30"/>
  <c r="H399" i="30"/>
  <c r="H398" i="30"/>
  <c r="H397" i="30"/>
  <c r="H393" i="30"/>
  <c r="H387" i="30"/>
  <c r="H386" i="30"/>
  <c r="H385" i="30"/>
  <c r="H381" i="30"/>
  <c r="H375" i="30"/>
  <c r="H374" i="30"/>
  <c r="H373" i="30"/>
  <c r="H369" i="30"/>
  <c r="H363" i="30"/>
  <c r="H362" i="30"/>
  <c r="H361" i="30"/>
  <c r="H357" i="30"/>
  <c r="H351" i="30"/>
  <c r="H350" i="30"/>
  <c r="H349" i="30"/>
  <c r="H345" i="30"/>
  <c r="H339" i="30"/>
  <c r="H338" i="30"/>
  <c r="H337" i="30"/>
  <c r="H333" i="30"/>
  <c r="H327" i="30"/>
  <c r="H326" i="30"/>
  <c r="H325" i="30"/>
  <c r="G642" i="30"/>
  <c r="G630" i="30"/>
  <c r="G618" i="30"/>
  <c r="G606" i="30"/>
  <c r="G594" i="30"/>
  <c r="G582" i="30"/>
  <c r="G570" i="30"/>
  <c r="G558" i="30"/>
  <c r="G546" i="30"/>
  <c r="G534" i="30"/>
  <c r="G522" i="30"/>
  <c r="G510" i="30"/>
  <c r="G498" i="30"/>
  <c r="G486" i="30"/>
  <c r="G474" i="30"/>
  <c r="G462" i="30"/>
  <c r="G450" i="30"/>
  <c r="G438" i="30"/>
  <c r="G426" i="30"/>
  <c r="G414" i="30"/>
  <c r="G402" i="30"/>
  <c r="G390" i="30"/>
  <c r="G378" i="30"/>
  <c r="G366" i="30"/>
  <c r="G354" i="30"/>
  <c r="G342" i="30"/>
  <c r="G330" i="30"/>
  <c r="H321" i="30"/>
  <c r="H315" i="30"/>
  <c r="H314" i="30"/>
  <c r="H313" i="30"/>
  <c r="G318" i="30"/>
  <c r="H309" i="30"/>
  <c r="H303" i="30"/>
  <c r="H302" i="30"/>
  <c r="H301" i="30"/>
  <c r="G306" i="30"/>
  <c r="H289" i="30"/>
  <c r="H286" i="30"/>
  <c r="H281" i="30"/>
  <c r="H280" i="30"/>
  <c r="H279" i="30"/>
  <c r="H278" i="30"/>
  <c r="H277" i="30"/>
  <c r="H276" i="30"/>
  <c r="H275" i="30"/>
  <c r="H274" i="30"/>
  <c r="G285" i="30"/>
  <c r="G284" i="30"/>
  <c r="H270" i="30"/>
  <c r="H267" i="30"/>
  <c r="H262" i="30"/>
  <c r="H261" i="30"/>
  <c r="H260" i="30"/>
  <c r="H259" i="30"/>
  <c r="H258" i="30"/>
  <c r="H257" i="30"/>
  <c r="H256" i="30"/>
  <c r="H255" i="30"/>
  <c r="G266" i="30"/>
  <c r="G265" i="30"/>
  <c r="H251" i="30"/>
  <c r="H248" i="30"/>
  <c r="H243" i="30"/>
  <c r="H242" i="30"/>
  <c r="H241" i="30"/>
  <c r="H240" i="30"/>
  <c r="H239" i="30"/>
  <c r="H238" i="30"/>
  <c r="H237" i="30"/>
  <c r="H236" i="30"/>
  <c r="G247" i="30"/>
  <c r="G246" i="30"/>
  <c r="H232" i="30"/>
  <c r="H229" i="30"/>
  <c r="H224" i="30"/>
  <c r="H223" i="30"/>
  <c r="H222" i="30"/>
  <c r="H221" i="30"/>
  <c r="H220" i="30"/>
  <c r="H219" i="30"/>
  <c r="H218" i="30"/>
  <c r="H217" i="30"/>
  <c r="G228" i="30"/>
  <c r="G227" i="30"/>
  <c r="H213" i="30"/>
  <c r="H210" i="30"/>
  <c r="H205" i="30"/>
  <c r="H204" i="30"/>
  <c r="H203" i="30"/>
  <c r="H202" i="30"/>
  <c r="H201" i="30"/>
  <c r="H200" i="30"/>
  <c r="H199" i="30"/>
  <c r="H198" i="30"/>
  <c r="G209" i="30"/>
  <c r="G208" i="30"/>
  <c r="H194" i="30"/>
  <c r="H191" i="30"/>
  <c r="H186" i="30"/>
  <c r="H185" i="30"/>
  <c r="H184" i="30"/>
  <c r="H183" i="30"/>
  <c r="H182" i="30"/>
  <c r="H181" i="30"/>
  <c r="H180" i="30"/>
  <c r="H179" i="30"/>
  <c r="G190" i="30"/>
  <c r="G189" i="30"/>
  <c r="H160" i="30"/>
  <c r="H175" i="30"/>
  <c r="H172" i="30"/>
  <c r="H167" i="30"/>
  <c r="H166" i="30"/>
  <c r="H165" i="30"/>
  <c r="H164" i="30"/>
  <c r="H163" i="30"/>
  <c r="H162" i="30"/>
  <c r="H161" i="30"/>
  <c r="G171" i="30"/>
  <c r="G170" i="30"/>
  <c r="H156" i="30"/>
  <c r="H153" i="30"/>
  <c r="H148" i="30"/>
  <c r="H147" i="30"/>
  <c r="H146" i="30"/>
  <c r="H145" i="30"/>
  <c r="H144" i="30"/>
  <c r="H143" i="30"/>
  <c r="H142" i="30"/>
  <c r="H141" i="30"/>
  <c r="G152" i="30"/>
  <c r="G151" i="30"/>
  <c r="H137" i="30"/>
  <c r="H134" i="30"/>
  <c r="G133" i="30"/>
  <c r="G132" i="30"/>
  <c r="H129" i="30"/>
  <c r="H128" i="30"/>
  <c r="H127" i="30"/>
  <c r="H126" i="30"/>
  <c r="H125" i="30"/>
  <c r="H124" i="30"/>
  <c r="H123" i="30"/>
  <c r="H122" i="30"/>
  <c r="H110" i="30"/>
  <c r="H109" i="30"/>
  <c r="H108" i="30"/>
  <c r="H107" i="30"/>
  <c r="H106" i="30"/>
  <c r="H105" i="30"/>
  <c r="H104" i="30"/>
  <c r="H103" i="30"/>
  <c r="H118" i="30"/>
  <c r="H115" i="30"/>
  <c r="G114" i="30"/>
  <c r="G113" i="30"/>
  <c r="H96" i="30"/>
  <c r="H95" i="30"/>
  <c r="H91" i="30"/>
  <c r="H90" i="30"/>
  <c r="H86" i="30"/>
  <c r="H85" i="30"/>
  <c r="H81" i="30"/>
  <c r="H80" i="30"/>
  <c r="H76" i="30"/>
  <c r="H75" i="30"/>
  <c r="H71" i="30"/>
  <c r="H70" i="30"/>
  <c r="H57" i="30"/>
  <c r="H56" i="30"/>
  <c r="H53" i="30"/>
  <c r="H52" i="30"/>
  <c r="H49" i="30"/>
  <c r="H50" i="30" s="1"/>
  <c r="G48" i="30"/>
  <c r="H43" i="30"/>
  <c r="H40" i="30"/>
  <c r="H39" i="30"/>
  <c r="H38" i="30"/>
  <c r="H44" i="30"/>
  <c r="H34" i="30"/>
  <c r="H33" i="30"/>
  <c r="H30" i="30"/>
  <c r="H29" i="30"/>
  <c r="G26" i="30"/>
  <c r="G25" i="30"/>
  <c r="H24" i="30"/>
  <c r="H20" i="30"/>
  <c r="H19" i="30"/>
  <c r="H16" i="30"/>
  <c r="H15" i="30"/>
  <c r="H6" i="30"/>
  <c r="H4" i="30"/>
  <c r="H11" i="30"/>
  <c r="G12" i="30"/>
  <c r="H5" i="30"/>
  <c r="H7" i="30" s="1"/>
  <c r="H61" i="30" s="1"/>
  <c r="H340" i="30" l="1"/>
  <c r="H343" i="30" s="1"/>
  <c r="H346" i="30" s="1"/>
  <c r="H388" i="30"/>
  <c r="H484" i="30"/>
  <c r="H487" i="30" s="1"/>
  <c r="H490" i="30" s="1"/>
  <c r="H665" i="30"/>
  <c r="C32" i="20" s="1"/>
  <c r="H705" i="30"/>
  <c r="H681" i="30"/>
  <c r="H689" i="30"/>
  <c r="H673" i="30"/>
  <c r="H697" i="30"/>
  <c r="H400" i="30"/>
  <c r="H403" i="30" s="1"/>
  <c r="H406" i="30" s="1"/>
  <c r="H424" i="30"/>
  <c r="H427" i="30" s="1"/>
  <c r="H430" i="30" s="1"/>
  <c r="H640" i="30"/>
  <c r="H643" i="30" s="1"/>
  <c r="H646" i="30" s="1"/>
  <c r="H713" i="30"/>
  <c r="H391" i="30"/>
  <c r="H394" i="30" s="1"/>
  <c r="H544" i="30"/>
  <c r="H547" i="30" s="1"/>
  <c r="H550" i="30" s="1"/>
  <c r="H364" i="30"/>
  <c r="H367" i="30" s="1"/>
  <c r="H370" i="30" s="1"/>
  <c r="H532" i="30"/>
  <c r="H535" i="30" s="1"/>
  <c r="H538" i="30" s="1"/>
  <c r="H352" i="30"/>
  <c r="H355" i="30" s="1"/>
  <c r="H358" i="30" s="1"/>
  <c r="H592" i="30"/>
  <c r="H595" i="30" s="1"/>
  <c r="H598" i="30" s="1"/>
  <c r="H652" i="30"/>
  <c r="H655" i="30" s="1"/>
  <c r="H658" i="30" s="1"/>
  <c r="H628" i="30"/>
  <c r="H631" i="30" s="1"/>
  <c r="H634" i="30" s="1"/>
  <c r="H616" i="30"/>
  <c r="H619" i="30" s="1"/>
  <c r="H622" i="30" s="1"/>
  <c r="H604" i="30"/>
  <c r="H607" i="30" s="1"/>
  <c r="H610" i="30" s="1"/>
  <c r="H580" i="30"/>
  <c r="H583" i="30" s="1"/>
  <c r="H586" i="30" s="1"/>
  <c r="H568" i="30"/>
  <c r="H571" i="30" s="1"/>
  <c r="H574" i="30" s="1"/>
  <c r="H556" i="30"/>
  <c r="H559" i="30" s="1"/>
  <c r="H562" i="30" s="1"/>
  <c r="H520" i="30"/>
  <c r="H523" i="30" s="1"/>
  <c r="H526" i="30" s="1"/>
  <c r="H508" i="30"/>
  <c r="H511" i="30" s="1"/>
  <c r="H514" i="30" s="1"/>
  <c r="H496" i="30"/>
  <c r="H499" i="30" s="1"/>
  <c r="H502" i="30" s="1"/>
  <c r="H472" i="30"/>
  <c r="H475" i="30" s="1"/>
  <c r="H478" i="30" s="1"/>
  <c r="H460" i="30"/>
  <c r="H463" i="30" s="1"/>
  <c r="H466" i="30" s="1"/>
  <c r="H448" i="30"/>
  <c r="H451" i="30" s="1"/>
  <c r="H454" i="30" s="1"/>
  <c r="H436" i="30"/>
  <c r="H439" i="30" s="1"/>
  <c r="H442" i="30" s="1"/>
  <c r="H412" i="30"/>
  <c r="H415" i="30" s="1"/>
  <c r="H418" i="30" s="1"/>
  <c r="H376" i="30"/>
  <c r="H379" i="30" s="1"/>
  <c r="H382" i="30" s="1"/>
  <c r="H328" i="30"/>
  <c r="H331" i="30" s="1"/>
  <c r="H334" i="30" s="1"/>
  <c r="H316" i="30"/>
  <c r="H319" i="30" s="1"/>
  <c r="H322" i="30" s="1"/>
  <c r="H304" i="30"/>
  <c r="H307" i="30" s="1"/>
  <c r="H310" i="30" s="1"/>
  <c r="H282" i="30"/>
  <c r="H263" i="30"/>
  <c r="H244" i="30"/>
  <c r="H225" i="30"/>
  <c r="H206" i="30"/>
  <c r="H187" i="30"/>
  <c r="H168" i="30"/>
  <c r="H149" i="30"/>
  <c r="H130" i="30"/>
  <c r="H111" i="30"/>
  <c r="H97" i="30"/>
  <c r="H711" i="30" s="1"/>
  <c r="H41" i="30"/>
  <c r="H87" i="30"/>
  <c r="H695" i="30" s="1"/>
  <c r="H72" i="30"/>
  <c r="H92" i="30"/>
  <c r="H703" i="30" s="1"/>
  <c r="H77" i="30"/>
  <c r="H679" i="30" s="1"/>
  <c r="H27" i="30"/>
  <c r="H31" i="30" s="1"/>
  <c r="H82" i="30"/>
  <c r="H687" i="30" s="1"/>
  <c r="H54" i="30"/>
  <c r="H13" i="30"/>
  <c r="H17" i="30" s="1"/>
  <c r="H671" i="30" l="1"/>
  <c r="H99" i="30"/>
  <c r="H724" i="30"/>
  <c r="H731" i="30"/>
  <c r="H58" i="30"/>
  <c r="H65" i="30" s="1"/>
  <c r="C30" i="20"/>
  <c r="H45" i="30"/>
  <c r="H64" i="30" s="1"/>
  <c r="C29" i="20"/>
  <c r="H21" i="30"/>
  <c r="H62" i="30" s="1"/>
  <c r="C27" i="20"/>
  <c r="H35" i="30"/>
  <c r="H63" i="30" s="1"/>
  <c r="C28" i="20"/>
  <c r="H660" i="30"/>
  <c r="G9" i="29"/>
  <c r="C28" i="15"/>
  <c r="G173" i="30" l="1"/>
  <c r="H174" i="30" s="1"/>
  <c r="H176" i="30" s="1"/>
  <c r="G287" i="30"/>
  <c r="H288" i="30" s="1"/>
  <c r="H290" i="30" s="1"/>
  <c r="G135" i="30"/>
  <c r="H136" i="30" s="1"/>
  <c r="H138" i="30" s="1"/>
  <c r="G249" i="30"/>
  <c r="H250" i="30" s="1"/>
  <c r="H252" i="30" s="1"/>
  <c r="G211" i="30"/>
  <c r="H212" i="30" s="1"/>
  <c r="H214" i="30" s="1"/>
  <c r="G268" i="30"/>
  <c r="H269" i="30" s="1"/>
  <c r="H271" i="30" s="1"/>
  <c r="G230" i="30"/>
  <c r="H231" i="30" s="1"/>
  <c r="H233" i="30" s="1"/>
  <c r="G192" i="30"/>
  <c r="H193" i="30" s="1"/>
  <c r="H195" i="30" s="1"/>
  <c r="G154" i="30"/>
  <c r="H155" i="30" s="1"/>
  <c r="H157" i="30" s="1"/>
  <c r="G116" i="30"/>
  <c r="C23" i="20"/>
  <c r="H720" i="30"/>
  <c r="H66" i="30"/>
  <c r="H295" i="30" s="1"/>
  <c r="C15" i="20"/>
  <c r="H712" i="30"/>
  <c r="H714" i="30" s="1"/>
  <c r="H704" i="30"/>
  <c r="H706" i="30" s="1"/>
  <c r="H696" i="30"/>
  <c r="H698" i="30" s="1"/>
  <c r="H680" i="30"/>
  <c r="H682" i="30" s="1"/>
  <c r="H672" i="30"/>
  <c r="H674" i="30" s="1"/>
  <c r="H688" i="30"/>
  <c r="H690" i="30" s="1"/>
  <c r="H716" i="30" l="1"/>
  <c r="C33" i="20" s="1"/>
  <c r="C24" i="20"/>
  <c r="H732" i="30" l="1"/>
  <c r="H725" i="30"/>
  <c r="C11" i="17"/>
  <c r="C11" i="20"/>
  <c r="C40" i="20" l="1"/>
  <c r="C41" i="20"/>
  <c r="C42" i="20"/>
  <c r="C43" i="20"/>
  <c r="C39" i="20"/>
  <c r="C21" i="20" l="1"/>
  <c r="C19" i="20"/>
  <c r="C18" i="20"/>
  <c r="C17" i="20"/>
  <c r="C16" i="20"/>
  <c r="C14" i="20"/>
  <c r="C13" i="20"/>
  <c r="C12" i="20" l="1"/>
  <c r="C10" i="20"/>
  <c r="C9" i="20"/>
  <c r="C8" i="20"/>
  <c r="C7" i="20"/>
  <c r="C6" i="20"/>
  <c r="C5" i="20"/>
  <c r="D30" i="15" l="1"/>
  <c r="C30" i="15"/>
  <c r="C29" i="15"/>
  <c r="D29" i="15"/>
  <c r="D28" i="15"/>
  <c r="E29" i="15" l="1"/>
  <c r="G29" i="15" s="1"/>
  <c r="E28" i="15"/>
  <c r="G28" i="15" s="1"/>
  <c r="E30" i="15"/>
  <c r="G30" i="15" s="1"/>
  <c r="G32" i="15" l="1"/>
  <c r="H117" i="30" l="1"/>
  <c r="H119" i="30" s="1"/>
  <c r="H292" i="30" s="1"/>
  <c r="H296" i="30" s="1"/>
  <c r="H297" i="30" s="1"/>
  <c r="C25" i="20" l="1"/>
  <c r="H719" i="30"/>
  <c r="H721" i="30" s="1"/>
  <c r="H726" i="30" l="1"/>
  <c r="C34" i="20"/>
  <c r="H730" i="30"/>
  <c r="H733" i="30" s="1"/>
  <c r="H727" i="30" l="1"/>
  <c r="C35" i="20" s="1"/>
  <c r="C36" i="20"/>
  <c r="H748" i="30"/>
  <c r="H749" i="30" l="1"/>
  <c r="C37" i="20" s="1"/>
</calcChain>
</file>

<file path=xl/sharedStrings.xml><?xml version="1.0" encoding="utf-8"?>
<sst xmlns="http://schemas.openxmlformats.org/spreadsheetml/2006/main" count="1666" uniqueCount="566">
  <si>
    <t>WORKBOOK TABS</t>
  </si>
  <si>
    <t xml:space="preserve">CELL COLOURS </t>
  </si>
  <si>
    <t>SUPPORTING DOCUMENTATION</t>
  </si>
  <si>
    <t xml:space="preserve">Instructions </t>
  </si>
  <si>
    <t xml:space="preserve">Input cells, can be left blank if not applicable </t>
  </si>
  <si>
    <r>
      <rPr>
        <b/>
        <i/>
        <sz val="11"/>
        <color theme="1"/>
        <rFont val="Calibri"/>
        <family val="2"/>
        <scheme val="minor"/>
      </rPr>
      <t xml:space="preserve">SANS1544:2014 </t>
    </r>
    <r>
      <rPr>
        <i/>
        <sz val="11"/>
        <color theme="1"/>
        <rFont val="Calibri"/>
        <family val="2"/>
        <scheme val="minor"/>
      </rPr>
      <t>- Energy performance certificates for buildings</t>
    </r>
    <r>
      <rPr>
        <sz val="11"/>
        <color theme="1"/>
        <rFont val="Calibri"/>
        <family val="2"/>
        <scheme val="minor"/>
      </rPr>
      <t xml:space="preserve"> - this is the standard for calculating EPC ratings, and which this tool is based on. It is recommended that all building owners purchase a copy of the standard for reference purposes. It can be purchased at the below link. </t>
    </r>
  </si>
  <si>
    <t xml:space="preserve">Please complete/review each of the applicable tabs, as below: </t>
  </si>
  <si>
    <t xml:space="preserve">Supporting evidence required, if applicable </t>
  </si>
  <si>
    <t xml:space="preserve">No text/input required </t>
  </si>
  <si>
    <t>Purchase SANS1544:2014 here</t>
  </si>
  <si>
    <t xml:space="preserve">Definitions </t>
  </si>
  <si>
    <r>
      <rPr>
        <b/>
        <i/>
        <sz val="11"/>
        <color theme="1"/>
        <rFont val="Calibri"/>
        <family val="2"/>
        <scheme val="minor"/>
      </rPr>
      <t xml:space="preserve">SANS10400XA </t>
    </r>
    <r>
      <rPr>
        <i/>
        <sz val="11"/>
        <color theme="1"/>
        <rFont val="Calibri"/>
        <family val="2"/>
        <scheme val="minor"/>
      </rPr>
      <t xml:space="preserve">- The application of the National Building Regulations; Part X: Environmental sustainability; Part XA: Energy usage in buildings </t>
    </r>
    <r>
      <rPr>
        <sz val="11"/>
        <color theme="1"/>
        <rFont val="Calibri"/>
        <family val="2"/>
        <scheme val="minor"/>
      </rPr>
      <t>- the building standards to which SANS1544 is linked, specifically in relation to Energy Reference values that are used in the final EPC calculation. The 2021 version can be purchased at the below link.</t>
    </r>
  </si>
  <si>
    <t xml:space="preserve">Provides key definitions for metrics required for EPC rating calculations, as per SANS1544 and SANS10400-XA. Please review these before completing the subsequent tabs </t>
  </si>
  <si>
    <t xml:space="preserve">SANAS IB and Building information </t>
  </si>
  <si>
    <t>Purchase SANS 10400-XA:2021 here</t>
  </si>
  <si>
    <t xml:space="preserve">Provide information for the SANAS accredited IB undertaking the assessment, and for the building owners, location, and building itself </t>
  </si>
  <si>
    <t>Data input tabs</t>
  </si>
  <si>
    <t>Provide all required data in these tabs to enable EPC calculations, as per questions contained in the tabs</t>
  </si>
  <si>
    <t>SANS10400 reference tables</t>
  </si>
  <si>
    <t xml:space="preserve">These tables contain maximum energy consumption reference values for SANS10400XA 2021, as used in EPC calculations </t>
  </si>
  <si>
    <t>EPC Certificate Information</t>
  </si>
  <si>
    <t>Contains summary information to be displayed on the EPC certificate and the EPC rating</t>
  </si>
  <si>
    <t>Hardcoded Inputs and Calculations</t>
  </si>
  <si>
    <t>Contains hardcoded inputs and formulas to calculate the information displayed on the EPC certificate and the EPC rating. No user input is required on these tabs</t>
  </si>
  <si>
    <t xml:space="preserve">EPC definitions </t>
  </si>
  <si>
    <t xml:space="preserve">No.  </t>
  </si>
  <si>
    <t xml:space="preserve">Term </t>
  </si>
  <si>
    <t xml:space="preserve">Definition </t>
  </si>
  <si>
    <t xml:space="preserve">Building </t>
  </si>
  <si>
    <t>Roofed construction with walls, for which energy is used to condition the indoor climate, and to provide domestic hot water and illumination and other services related to the use of the building. 
NOTE 1 A building may refer to the building as a whole or parts thereof that have been designed or altered to
be used separately.
NOTE 2 Adapted from EN 15217:2007.</t>
  </si>
  <si>
    <t xml:space="preserve">Delivered energy </t>
  </si>
  <si>
    <t>Energy, per energy carrier, supplied to the building system, to satisfy the uses taken into account
(heating, cooling, ventilation, domestic hot water, lighting, appliances, etc.) or to produce electricity
NOTE Adapted from EN 15603:2008.</t>
  </si>
  <si>
    <t xml:space="preserve">Energy carrier </t>
  </si>
  <si>
    <t>Energy form or system, including but not limited to, electricity, gas, fossil fuels, and renewable
energy</t>
  </si>
  <si>
    <t xml:space="preserve">Energy performance </t>
  </si>
  <si>
    <t>Net energy consumed in kilowatt hours per square metre per year (kWh/m2/a) to meet the different
needs associated with the use of the building excluding measured or assessed energy consumed
by garages, car parks and storage areas as well as energy consumed by outdoor services (for
example landscape lighting and security), which may include, inter alia, heating, hot water heating,
cooling, ventilation and lighting</t>
  </si>
  <si>
    <t xml:space="preserve">Energy performance Certificate </t>
  </si>
  <si>
    <t>Certificate that indicates the energy performance of a building and that is issued in accordance with
this standard by an accredited body
NOTE Adapted from EN 15217:2007.</t>
  </si>
  <si>
    <t xml:space="preserve">Existing building </t>
  </si>
  <si>
    <t>Building that has been in operation for two years or longer, and that has not been subjected to a
major renovation or change of occupancy within the past two years of operation</t>
  </si>
  <si>
    <t xml:space="preserve">Exported energy </t>
  </si>
  <si>
    <t>Energy, per energy carrier, delivered by the building system and used outside the building system
NOTE Adapted from EN 15217:2007.</t>
  </si>
  <si>
    <t xml:space="preserve">Measured energy performance </t>
  </si>
  <si>
    <t>Operational energy performance:
Energy performance based on measured amounts of energy consumed</t>
  </si>
  <si>
    <t xml:space="preserve">Net energy </t>
  </si>
  <si>
    <t>Delivered energy minus exported energy
NOTE Adapted from EN 15217:2007.</t>
  </si>
  <si>
    <t>Net floor area</t>
  </si>
  <si>
    <t>Sum of all areas between the vertical building components (walls or partitions), excluding garages,
car parks and storerooms</t>
  </si>
  <si>
    <t xml:space="preserve">Occupancy </t>
  </si>
  <si>
    <t>Class of occupancy:
particular use or the type of use to which a building or portion thereof is normally put or intended to
be put as defined by the relevant national legislation (see foreword)</t>
  </si>
  <si>
    <t xml:space="preserve">Multiple occupancy - </t>
  </si>
  <si>
    <t>Building in which no discrete occupancy accounts for ≥ 90 % of the net floor area of the building</t>
  </si>
  <si>
    <t xml:space="preserve">Single occupancy - </t>
  </si>
  <si>
    <t>Building in which a discrete occupancy accounts for ≥ 90 % of its net floor area</t>
  </si>
  <si>
    <t xml:space="preserve">Reference value </t>
  </si>
  <si>
    <r>
      <rPr>
        <b/>
        <i/>
        <sz val="11"/>
        <color theme="1"/>
        <rFont val="Calibri"/>
        <family val="2"/>
        <scheme val="minor"/>
      </rPr>
      <t>E</t>
    </r>
    <r>
      <rPr>
        <b/>
        <i/>
        <vertAlign val="subscript"/>
        <sz val="11"/>
        <color theme="1"/>
        <rFont val="Calibri"/>
        <family val="2"/>
        <scheme val="minor"/>
      </rPr>
      <t>r</t>
    </r>
    <r>
      <rPr>
        <sz val="11"/>
        <color theme="1"/>
        <rFont val="Calibri"/>
        <family val="2"/>
        <scheme val="minor"/>
      </rPr>
      <t>: standard value against which an energy indicator/rating is compared</t>
    </r>
  </si>
  <si>
    <t xml:space="preserve">SAPOA gross floor area </t>
  </si>
  <si>
    <t xml:space="preserve">Definition to be provided </t>
  </si>
  <si>
    <t xml:space="preserve">SAPOA net floor area </t>
  </si>
  <si>
    <t xml:space="preserve">Unoccupied floor area </t>
  </si>
  <si>
    <t>Unoccupied or vacant area that is not being used for its intended function and that is not consuming
any net energy</t>
  </si>
  <si>
    <t>SANAS Accredited Inspection Body information</t>
  </si>
  <si>
    <t>Accredited Body</t>
  </si>
  <si>
    <t>Energy Auditors Inc</t>
  </si>
  <si>
    <t>Accreditation number</t>
  </si>
  <si>
    <t>SANAS 123456</t>
  </si>
  <si>
    <t>Assessor name</t>
  </si>
  <si>
    <t>AN Assessor</t>
  </si>
  <si>
    <t>Date of EPC issue</t>
  </si>
  <si>
    <t xml:space="preserve">Valid until </t>
  </si>
  <si>
    <t xml:space="preserve">Building and building owner information </t>
  </si>
  <si>
    <t xml:space="preserve">1 - Cold interior - JHB, Bloemfontein </t>
  </si>
  <si>
    <t xml:space="preserve">Building location and contact details </t>
  </si>
  <si>
    <t>Supporting documentation required</t>
  </si>
  <si>
    <t xml:space="preserve">2 - Temperate interior - Pretoria, Polokwane </t>
  </si>
  <si>
    <t>3 - Hot interior - Makhado, Nelspruit</t>
  </si>
  <si>
    <t>Name of building owner</t>
  </si>
  <si>
    <t>Siyabonga Properties</t>
  </si>
  <si>
    <t>Name of Building</t>
  </si>
  <si>
    <t>The Energy Building</t>
  </si>
  <si>
    <t>Street address</t>
  </si>
  <si>
    <t xml:space="preserve">58 Energy Street </t>
  </si>
  <si>
    <t>Suburb</t>
  </si>
  <si>
    <t>Hillbrow</t>
  </si>
  <si>
    <t>Yes</t>
  </si>
  <si>
    <t>Town/City</t>
  </si>
  <si>
    <t>Johannesburg</t>
  </si>
  <si>
    <t xml:space="preserve">No </t>
  </si>
  <si>
    <t>Postal code</t>
  </si>
  <si>
    <t>Province</t>
  </si>
  <si>
    <t>Gauteng</t>
  </si>
  <si>
    <t>ERF no</t>
  </si>
  <si>
    <t>12345RE</t>
  </si>
  <si>
    <t>Copy of approved building plans</t>
  </si>
  <si>
    <t>Climatic zone, as per SANS10400-XA</t>
  </si>
  <si>
    <t>4 - Temperate coastal - CT, Gqeberha</t>
  </si>
  <si>
    <t xml:space="preserve">Google maps location weblink </t>
  </si>
  <si>
    <t>[paste weblink]</t>
  </si>
  <si>
    <t xml:space="preserve">5 - Sub-tropical coastal - East London, DBN, Richards Bay </t>
  </si>
  <si>
    <t>Building coordinates (decimal degrees)</t>
  </si>
  <si>
    <t>-29.353, 30.598</t>
  </si>
  <si>
    <t>Contact person (Name &amp; surname)</t>
  </si>
  <si>
    <t xml:space="preserve">6 - Arid Interior - Upington, Kimberley </t>
  </si>
  <si>
    <t>Contact person (mobile)</t>
  </si>
  <si>
    <t>Contact person (email)</t>
  </si>
  <si>
    <t xml:space="preserve">EPC assessment period </t>
  </si>
  <si>
    <r>
      <rPr>
        <b/>
        <sz val="11"/>
        <color theme="1"/>
        <rFont val="Calibri"/>
        <family val="2"/>
        <scheme val="minor"/>
      </rPr>
      <t>NOTE:</t>
    </r>
    <r>
      <rPr>
        <sz val="11"/>
        <color theme="1"/>
        <rFont val="Calibri"/>
        <family val="2"/>
        <scheme val="minor"/>
      </rPr>
      <t xml:space="preserve"> SANS1544 states that </t>
    </r>
    <r>
      <rPr>
        <i/>
        <sz val="11"/>
        <color theme="1"/>
        <rFont val="Calibri"/>
        <family val="2"/>
        <scheme val="minor"/>
      </rPr>
      <t xml:space="preserve">the energy performance assessment period shall be one year in respect of the data for the preceding year. </t>
    </r>
    <r>
      <rPr>
        <sz val="11"/>
        <color theme="1"/>
        <rFont val="Calibri"/>
        <family val="2"/>
        <scheme val="minor"/>
      </rPr>
      <t xml:space="preserve">However 2020 is regarded as an exceptional year, and 2019 data may be used so long as motivation is provided for this. </t>
    </r>
  </si>
  <si>
    <t xml:space="preserve">Start date </t>
  </si>
  <si>
    <t xml:space="preserve">End date </t>
  </si>
  <si>
    <t>Building plans</t>
  </si>
  <si>
    <t xml:space="preserve">Building information </t>
  </si>
  <si>
    <t xml:space="preserve">Emergency plans </t>
  </si>
  <si>
    <t xml:space="preserve">Other </t>
  </si>
  <si>
    <t>Year of Construction</t>
  </si>
  <si>
    <t xml:space="preserve">NOTE: The EPC regulations currently only apply to 4 occupancy classes:
G1 - Offices; A1 Entertainment &amp; public assembly; A2 Theatrical &amp; indoor sport; A3 Places of instruction. In the adjacent cells, please state which of these occupancy classes your building contains. </t>
  </si>
  <si>
    <r>
      <t>Number of Floor</t>
    </r>
    <r>
      <rPr>
        <b/>
        <sz val="11"/>
        <rFont val="Calibri"/>
        <family val="2"/>
        <scheme val="minor"/>
      </rPr>
      <t>s  (incl or excl basements &amp; parking)</t>
    </r>
  </si>
  <si>
    <t xml:space="preserve">Does the building have a single or multiple occupancies. Note rule of 90% - see definitions. </t>
  </si>
  <si>
    <t>Multiple</t>
  </si>
  <si>
    <r>
      <rPr>
        <b/>
        <sz val="11"/>
        <rFont val="Calibri"/>
        <family val="2"/>
        <scheme val="minor"/>
      </rPr>
      <t xml:space="preserve">For single occupancy class buidlings, state occupancy class (see </t>
    </r>
    <r>
      <rPr>
        <b/>
        <sz val="11"/>
        <color theme="4"/>
        <rFont val="Calibri"/>
        <family val="2"/>
        <scheme val="minor"/>
      </rPr>
      <t>Definitions</t>
    </r>
    <r>
      <rPr>
        <b/>
        <sz val="11"/>
        <rFont val="Calibri"/>
        <family val="2"/>
        <scheme val="minor"/>
      </rPr>
      <t>)</t>
    </r>
  </si>
  <si>
    <t>A1 - i</t>
  </si>
  <si>
    <t xml:space="preserve">Copy of occupancy certificate </t>
  </si>
  <si>
    <t>A1 - Entertainment and public assembly</t>
  </si>
  <si>
    <r>
      <t xml:space="preserve">For multiple occupancies, state applicable occupancy classess (see </t>
    </r>
    <r>
      <rPr>
        <b/>
        <sz val="11"/>
        <color theme="4"/>
        <rFont val="Calibri"/>
        <family val="2"/>
        <scheme val="minor"/>
      </rPr>
      <t>Definitions</t>
    </r>
    <r>
      <rPr>
        <b/>
        <sz val="11"/>
        <rFont val="Calibri"/>
        <family val="2"/>
        <scheme val="minor"/>
      </rPr>
      <t xml:space="preserve"> and not to the right) </t>
    </r>
  </si>
  <si>
    <t>A2 - Theatrical and indoor sport</t>
  </si>
  <si>
    <t>Year of last major renovation</t>
  </si>
  <si>
    <t xml:space="preserve">A3 - Places of instruction </t>
  </si>
  <si>
    <t xml:space="preserve">Was there a major renovation within the last 2 years? </t>
  </si>
  <si>
    <t xml:space="preserve">G1 - Offices </t>
  </si>
  <si>
    <t>If yes, provide details</t>
  </si>
  <si>
    <t>N/A</t>
  </si>
  <si>
    <t xml:space="preserve">Occupancy certificate date of issue </t>
  </si>
  <si>
    <t xml:space="preserve">Has the occupancy class changed in the last 2 years? </t>
  </si>
  <si>
    <t xml:space="preserve">If yes, provide details </t>
  </si>
  <si>
    <t>Eastern Cape</t>
  </si>
  <si>
    <t>Building plan approval date</t>
  </si>
  <si>
    <t>Free State</t>
  </si>
  <si>
    <t xml:space="preserve">Building floor area </t>
  </si>
  <si>
    <t>KwaZulu-Natal</t>
  </si>
  <si>
    <t>Gross floor area</t>
  </si>
  <si>
    <t>Limpopo</t>
  </si>
  <si>
    <t>Gross floor area confirmed by  (e.g. original building plans; emergency plans; etc)</t>
  </si>
  <si>
    <t>Mpumalanga</t>
  </si>
  <si>
    <t xml:space="preserve">If other, describe </t>
  </si>
  <si>
    <t>Northern Cape</t>
  </si>
  <si>
    <t>North West</t>
  </si>
  <si>
    <t>Western Cape</t>
  </si>
  <si>
    <t>Net floor area confirmed by (e.g. original building plans; emergency plans; etc)</t>
  </si>
  <si>
    <t>A1 - ii</t>
  </si>
  <si>
    <t>A2 - i</t>
  </si>
  <si>
    <t>A2 - ii</t>
  </si>
  <si>
    <t>A3 - i</t>
  </si>
  <si>
    <t>A3 - ii</t>
  </si>
  <si>
    <t>G1 - i</t>
  </si>
  <si>
    <t>G1 - ii</t>
  </si>
  <si>
    <t>G1 - iii</t>
  </si>
  <si>
    <t xml:space="preserve">Energy consumed calculations </t>
  </si>
  <si>
    <t>Electricity consumption</t>
  </si>
  <si>
    <t>Question no.</t>
  </si>
  <si>
    <t xml:space="preserve">Question </t>
  </si>
  <si>
    <t xml:space="preserve">Answer </t>
  </si>
  <si>
    <t>Evidence required, if applicable</t>
  </si>
  <si>
    <t>Enter total grid electricity consumption for 12 month period based on utility bills/ 'at the fence' internal bulk meter (kWh)</t>
  </si>
  <si>
    <t>Copies of all monthly utility bills</t>
  </si>
  <si>
    <t>Is this building submetered?</t>
  </si>
  <si>
    <r>
      <rPr>
        <b/>
        <sz val="11"/>
        <color theme="1"/>
        <rFont val="Calibri"/>
        <family val="2"/>
        <scheme val="minor"/>
      </rPr>
      <t>If yes</t>
    </r>
    <r>
      <rPr>
        <sz val="11"/>
        <color theme="1"/>
        <rFont val="Calibri"/>
        <family val="2"/>
        <scheme val="minor"/>
      </rPr>
      <t>, refer to note below and enter total energy consumption for 12 month period for net floor area (kWh)</t>
    </r>
  </si>
  <si>
    <t xml:space="preserve">Submeter energy readings (12 months) and associated coverage </t>
  </si>
  <si>
    <t>NOTE: WHETHER A BUIDLING IS SUBMETERED OR NOT, IT IS EXPECTED THAT AT LEAST SOME FLOOR AREAS WILL NEED TO BE EXCLUDED FROM THE EPC CALCULTION. ENERGY USE OF THESE EXCLUDED AREAS IS CALCULATED IN THE 'EXCLUDED ENERGY' TAB AND THE FLOOR AREA OF THESE EXLUDED AREAS IS CAPTURED IN THE 'NET FLOOR AREA' TAB</t>
  </si>
  <si>
    <t xml:space="preserve">Other sources of electricity </t>
  </si>
  <si>
    <t xml:space="preserve">Diesel: </t>
  </si>
  <si>
    <t xml:space="preserve">Does this building have a backup diesel generator? </t>
  </si>
  <si>
    <r>
      <rPr>
        <b/>
        <sz val="11"/>
        <color theme="1"/>
        <rFont val="Calibri"/>
        <family val="2"/>
        <scheme val="minor"/>
      </rPr>
      <t>If yes</t>
    </r>
    <r>
      <rPr>
        <sz val="11"/>
        <color theme="1"/>
        <rFont val="Calibri"/>
        <family val="2"/>
        <scheme val="minor"/>
      </rPr>
      <t>, what was the volume of diesel consumed in the period? (litres)</t>
    </r>
  </si>
  <si>
    <t xml:space="preserve">Monthly meter readings or tank volume readings, or diesel delivery invoices/receipts  </t>
  </si>
  <si>
    <t>Is the total output of the diesel generator consumed by the building?</t>
  </si>
  <si>
    <t>No</t>
  </si>
  <si>
    <r>
      <rPr>
        <b/>
        <sz val="11"/>
        <color theme="1"/>
        <rFont val="Calibri"/>
        <family val="2"/>
        <scheme val="minor"/>
      </rPr>
      <t>If no</t>
    </r>
    <r>
      <rPr>
        <sz val="11"/>
        <color theme="1"/>
        <rFont val="Calibri"/>
        <family val="2"/>
        <scheme val="minor"/>
      </rPr>
      <t>, provide an estimate for the percentage of electricity produced by the generator that is used by the building (%)</t>
    </r>
  </si>
  <si>
    <t>Description of methodology used, and associated calculations</t>
  </si>
  <si>
    <t xml:space="preserve">Is this electricity used by the building captured by submetering systems? </t>
  </si>
  <si>
    <r>
      <rPr>
        <b/>
        <sz val="11"/>
        <color theme="1"/>
        <rFont val="Calibri"/>
        <family val="2"/>
        <scheme val="minor"/>
      </rPr>
      <t>If partly</t>
    </r>
    <r>
      <rPr>
        <sz val="11"/>
        <color theme="1"/>
        <rFont val="Calibri"/>
        <family val="2"/>
        <scheme val="minor"/>
      </rPr>
      <t xml:space="preserve">, provide an estimate for the percentage of electricity produced </t>
    </r>
    <r>
      <rPr>
        <b/>
        <sz val="11"/>
        <color theme="1"/>
        <rFont val="Calibri"/>
        <family val="2"/>
        <scheme val="minor"/>
      </rPr>
      <t>not</t>
    </r>
    <r>
      <rPr>
        <sz val="11"/>
        <color theme="1"/>
        <rFont val="Calibri"/>
        <family val="2"/>
        <scheme val="minor"/>
      </rPr>
      <t xml:space="preserve"> captured by submetering systems (%) </t>
    </r>
  </si>
  <si>
    <t xml:space="preserve">Gas (LPG): </t>
  </si>
  <si>
    <t xml:space="preserve">Does this building have a backup LPG generator, or use LPG for heating purposes? </t>
  </si>
  <si>
    <r>
      <rPr>
        <b/>
        <sz val="11"/>
        <color theme="1"/>
        <rFont val="Calibri"/>
        <family val="2"/>
        <scheme val="minor"/>
      </rPr>
      <t>If yes</t>
    </r>
    <r>
      <rPr>
        <sz val="11"/>
        <color theme="1"/>
        <rFont val="Calibri"/>
        <family val="2"/>
        <scheme val="minor"/>
      </rPr>
      <t>, what was the volume of LPG consumed in the period? (kilogrammes)</t>
    </r>
  </si>
  <si>
    <t>Is the total energy output of LPG burned consumed by the building?</t>
  </si>
  <si>
    <t>If no, provide an estimate for the percentage of energy produced from LPG that is used by the building</t>
  </si>
  <si>
    <t xml:space="preserve">If electricity produced from an LPG generator, is the electricity consumed by the building captured by submetering systems? </t>
  </si>
  <si>
    <t xml:space="preserve">Solar: </t>
  </si>
  <si>
    <t xml:space="preserve">Does this building have a rooftop solar installation? </t>
  </si>
  <si>
    <r>
      <rPr>
        <b/>
        <sz val="11"/>
        <color theme="1"/>
        <rFont val="Calibri"/>
        <family val="2"/>
        <scheme val="minor"/>
      </rPr>
      <t>If yes</t>
    </r>
    <r>
      <rPr>
        <sz val="11"/>
        <color theme="1"/>
        <rFont val="Calibri"/>
        <family val="2"/>
        <scheme val="minor"/>
      </rPr>
      <t xml:space="preserve">, what was the total output of the solar installation for the period (kWh/annum)? </t>
    </r>
  </si>
  <si>
    <t xml:space="preserve">Monthly meter/system readings </t>
  </si>
  <si>
    <t>Is the total output of the solar installation consumed by the building?</t>
  </si>
  <si>
    <t>If no, provide an estimate for the percentage of electricity produced by solar that is used by the building</t>
  </si>
  <si>
    <r>
      <rPr>
        <b/>
        <sz val="11"/>
        <color theme="1"/>
        <rFont val="Calibri"/>
        <family val="2"/>
        <scheme val="minor"/>
      </rPr>
      <t>If partly,</t>
    </r>
    <r>
      <rPr>
        <sz val="11"/>
        <color theme="1"/>
        <rFont val="Calibri"/>
        <family val="2"/>
        <scheme val="minor"/>
      </rPr>
      <t xml:space="preserve"> provide an estimate for the percentage of electricity used by the building and </t>
    </r>
    <r>
      <rPr>
        <b/>
        <sz val="11"/>
        <color theme="1"/>
        <rFont val="Calibri"/>
        <family val="2"/>
        <scheme val="minor"/>
      </rPr>
      <t>not</t>
    </r>
    <r>
      <rPr>
        <sz val="11"/>
        <color theme="1"/>
        <rFont val="Calibri"/>
        <family val="2"/>
        <scheme val="minor"/>
      </rPr>
      <t xml:space="preserve"> captured by submetering systems (%) </t>
    </r>
  </si>
  <si>
    <t xml:space="preserve">Other:  </t>
  </si>
  <si>
    <t xml:space="preserve">Does this building use electricity or heat that is generated from a source other than those listed above (e.g. LNG, coal, wood, hydrogen)? </t>
  </si>
  <si>
    <r>
      <rPr>
        <b/>
        <sz val="11"/>
        <color theme="1"/>
        <rFont val="Calibri"/>
        <family val="2"/>
        <scheme val="minor"/>
      </rPr>
      <t>If yes,</t>
    </r>
    <r>
      <rPr>
        <sz val="11"/>
        <color theme="1"/>
        <rFont val="Calibri"/>
        <family val="2"/>
        <scheme val="minor"/>
      </rPr>
      <t xml:space="preserve"> please define the fuel source and measurement unit: </t>
    </r>
  </si>
  <si>
    <t>Wood, kilogrammes</t>
  </si>
  <si>
    <t>Provide the ratio for volume of fuel to kWh</t>
  </si>
  <si>
    <t xml:space="preserve">Source of ratio </t>
  </si>
  <si>
    <r>
      <rPr>
        <b/>
        <sz val="11"/>
        <color theme="1"/>
        <rFont val="Calibri"/>
        <family val="2"/>
        <scheme val="minor"/>
      </rPr>
      <t>If yes</t>
    </r>
    <r>
      <rPr>
        <sz val="11"/>
        <color theme="1"/>
        <rFont val="Calibri"/>
        <family val="2"/>
        <scheme val="minor"/>
      </rPr>
      <t>, provide the total volume of fuel consumed in the period (as per the unit provided)</t>
    </r>
  </si>
  <si>
    <t xml:space="preserve">Monthly meter readings, or fuel delivery invoices/receipts  </t>
  </si>
  <si>
    <t>Is the total energy output of other fuel burned consumed by the building?</t>
  </si>
  <si>
    <t>If no, provide an estimate for the percentage of energy produced from other fuel that is used by the building</t>
  </si>
  <si>
    <t xml:space="preserve">If other fuel is used to produce electricity, is the electricity consumed by the building captured by submetering systems? </t>
  </si>
  <si>
    <t>Partly</t>
  </si>
  <si>
    <r>
      <rPr>
        <b/>
        <sz val="11"/>
        <color theme="1"/>
        <rFont val="Calibri"/>
        <family val="2"/>
        <scheme val="minor"/>
      </rPr>
      <t>If partly</t>
    </r>
    <r>
      <rPr>
        <sz val="11"/>
        <color theme="1"/>
        <rFont val="Calibri"/>
        <family val="2"/>
        <scheme val="minor"/>
      </rPr>
      <t xml:space="preserve">, provide an estimate for the percentage of electricity produced not captured by submetering systems (%) </t>
    </r>
  </si>
  <si>
    <t xml:space="preserve">Net floor area calculations  </t>
  </si>
  <si>
    <t>IMPORTANT NOTE:</t>
  </si>
  <si>
    <t xml:space="preserve">Both single and multiple occupancy buildings are required to complete these tables. Note the final '% contribution of occupancy class to EPC net floor area' outputs; if no single occupancy class is 10% or greater of the net floor area, the building must be considered a single occupancy class building, and all floor area information must be entered into the dominant occupany class section of the below tables. </t>
  </si>
  <si>
    <t>Net floor area of all occupancy classes (m2)</t>
  </si>
  <si>
    <t>Yes - complete below table</t>
  </si>
  <si>
    <t xml:space="preserve">Is the net floor area of each occupancy class of the building known? This should be exclusive of garages, car parks, storerooms, verandahs, stairwells, lift shafts, and other vertical intrusions. </t>
  </si>
  <si>
    <t>Yes - complete cells in row 27 only</t>
  </si>
  <si>
    <r>
      <rPr>
        <sz val="11"/>
        <rFont val="Calibri"/>
        <family val="2"/>
        <scheme val="minor"/>
      </rPr>
      <t xml:space="preserve">Building climatic zone </t>
    </r>
    <r>
      <rPr>
        <sz val="11"/>
        <color theme="4"/>
        <rFont val="Calibri"/>
        <family val="2"/>
        <scheme val="minor"/>
      </rPr>
      <t>(refer to SANS10400 2021XA)</t>
    </r>
  </si>
  <si>
    <t>5H</t>
  </si>
  <si>
    <t xml:space="preserve">Offices
</t>
  </si>
  <si>
    <t>Entertainment and public assembly</t>
  </si>
  <si>
    <t xml:space="preserve">Theatrical and indoor sport 
</t>
  </si>
  <si>
    <t>Evidence required</t>
  </si>
  <si>
    <t>Known net floor area for each occupancy class (m2)</t>
  </si>
  <si>
    <t>Excluded category/building features for each occupancy class</t>
  </si>
  <si>
    <t xml:space="preserve">Total floor area covered by feature/s (m2) </t>
  </si>
  <si>
    <t xml:space="preserve">Building plans </t>
  </si>
  <si>
    <t>Garages</t>
  </si>
  <si>
    <t>Car parks</t>
  </si>
  <si>
    <t xml:space="preserve">Storerooms </t>
  </si>
  <si>
    <t xml:space="preserve">Verandahs </t>
  </si>
  <si>
    <t>Stairwells</t>
  </si>
  <si>
    <t>Liftshafts</t>
  </si>
  <si>
    <t>Other vertical intrusions</t>
  </si>
  <si>
    <t>Other 1 (describe here)*</t>
  </si>
  <si>
    <t>Other 2 (describe here)*</t>
  </si>
  <si>
    <t>Other 3 (describe here)*</t>
  </si>
  <si>
    <t xml:space="preserve">*If this building contains features that the building owner feels should be excluded from net floor area (as per SANS1544), other than those listed, please describe here. </t>
  </si>
  <si>
    <t>Excluded energy calculations</t>
  </si>
  <si>
    <t xml:space="preserve">Verandah </t>
  </si>
  <si>
    <t>Instructions</t>
  </si>
  <si>
    <t>Other 1</t>
  </si>
  <si>
    <t>FOR ALL BUILDINGS:</t>
  </si>
  <si>
    <t>Other 2</t>
  </si>
  <si>
    <t xml:space="preserve">NB: This tab is only to be completed if excluded energy is likely to exceed 10% of total energy consumption, as per sample sized based estimate that must be calculated. Where total excluded energy is likely to be less than 10% of total consumption, it is included in the EPC calculation. </t>
  </si>
  <si>
    <t>Other 3</t>
  </si>
  <si>
    <t xml:space="preserve">For buildings that are not submetered: </t>
  </si>
  <si>
    <t>Complete the tables below for all floor areas that are excluded from the EPC calculation</t>
  </si>
  <si>
    <t xml:space="preserve">For buildings that are submetered: </t>
  </si>
  <si>
    <t>Complete the tables for floor areas that are included in sub meter readings provided in Energy Consumed tab, but are excluded from the EPC calculation</t>
  </si>
  <si>
    <t>Input and output tables</t>
  </si>
  <si>
    <t>Exclusion 1</t>
  </si>
  <si>
    <t>Exclusion 2</t>
  </si>
  <si>
    <t>Exclusion 3</t>
  </si>
  <si>
    <t>Exclusion 4</t>
  </si>
  <si>
    <t>Exclusion 5</t>
  </si>
  <si>
    <t>Exclusion 6</t>
  </si>
  <si>
    <t>Exclusion 7</t>
  </si>
  <si>
    <t>Exclusion 8</t>
  </si>
  <si>
    <t>Exclusion 9</t>
  </si>
  <si>
    <t>Exclusion 10**</t>
  </si>
  <si>
    <t xml:space="preserve">Area classification </t>
  </si>
  <si>
    <t>Storeroom</t>
  </si>
  <si>
    <t>Garage</t>
  </si>
  <si>
    <t>Raw data and calculations</t>
  </si>
  <si>
    <t>Description</t>
  </si>
  <si>
    <t>2nd floor storeroom</t>
  </si>
  <si>
    <t xml:space="preserve">Service garage </t>
  </si>
  <si>
    <t>3rd floor storeroom</t>
  </si>
  <si>
    <t>Floor area (m2)</t>
  </si>
  <si>
    <t xml:space="preserve">Lights* </t>
  </si>
  <si>
    <t>Calculated estimation for % of the year which lights were switched on</t>
  </si>
  <si>
    <t>Number of lights of a specific wattage</t>
  </si>
  <si>
    <t>Wattage of lights specified in the above cell (W)</t>
  </si>
  <si>
    <t>Plugs</t>
  </si>
  <si>
    <t>Number of plugs</t>
  </si>
  <si>
    <t>Calculated annual energy consumption of equipment drawing from plugs within the excluded area (kWh/annum)</t>
  </si>
  <si>
    <t xml:space="preserve">*Lights data entry table allows for entry on lights that are of 4 different wattages, please contact Carbon Trust should a single excluded area have more than 4 different light wattages </t>
  </si>
  <si>
    <t>**If you have more than 10 exclusion areas, please contact Carbon Trust</t>
  </si>
  <si>
    <t xml:space="preserve">Occupied floor area calculations </t>
  </si>
  <si>
    <t xml:space="preserve">Calculating prorated occupied floor area </t>
  </si>
  <si>
    <t xml:space="preserve">The prorated occupied floor area must be calculated for each floor area/section of a building that experienced differing occupancy rates in the course of the measurement period. I.e. if a building is occupied by two tenants, and tenant A was present in the building for 100% of the 12 month period, but tenant B closed their office for 6 months of the year, the prorated floor area for the 2 parts of the building must first be calculated, before determining the overall prorated occupied floor area, as per the example calculation below. </t>
  </si>
  <si>
    <t xml:space="preserve">Example calculation </t>
  </si>
  <si>
    <t xml:space="preserve">Calculating the % of a year for which a space was occupied: </t>
  </si>
  <si>
    <r>
      <rPr>
        <b/>
        <sz val="11"/>
        <color theme="1"/>
        <rFont val="Calibri"/>
        <family val="2"/>
        <scheme val="minor"/>
      </rPr>
      <t xml:space="preserve">Description: </t>
    </r>
    <r>
      <rPr>
        <sz val="11"/>
        <color theme="1"/>
        <rFont val="Calibri"/>
        <family val="2"/>
        <scheme val="minor"/>
      </rPr>
      <t xml:space="preserve">
A space is considered occupied if it is in active use, regardless of the capacity at which it is operating. I.e. if only 50% of staff are working in the space for a given period, it is considered occupied for the period in which staff were in that space. A space is only considered unoccupied if it is not in use,</t>
    </r>
    <r>
      <rPr>
        <u/>
        <sz val="11"/>
        <color theme="1"/>
        <rFont val="Calibri"/>
        <family val="2"/>
        <scheme val="minor"/>
      </rPr>
      <t xml:space="preserve"> </t>
    </r>
    <r>
      <rPr>
        <b/>
        <u/>
        <sz val="11"/>
        <color theme="1"/>
        <rFont val="Calibri"/>
        <family val="2"/>
        <scheme val="minor"/>
      </rPr>
      <t>i.e. it is vacant</t>
    </r>
    <r>
      <rPr>
        <sz val="11"/>
        <color theme="1"/>
        <rFont val="Calibri"/>
        <family val="2"/>
        <scheme val="minor"/>
      </rPr>
      <t xml:space="preserve">. For offices, a given space must be considered 100% occupied if it is in normal use, with this being 8 hours a day, 5 days a week, 52 weeks a year. 'Normal use' for non-office spaces (e.g. theatres, indoor sports venues, stadiums, conference centres) is calculated for that specific space on a case by case basis. </t>
    </r>
  </si>
  <si>
    <t>Calculation:</t>
  </si>
  <si>
    <r>
      <rPr>
        <b/>
        <sz val="11"/>
        <color theme="1"/>
        <rFont val="Calibri"/>
        <family val="2"/>
        <scheme val="minor"/>
      </rPr>
      <t>Scenario:</t>
    </r>
    <r>
      <rPr>
        <sz val="11"/>
        <color theme="1"/>
        <rFont val="Calibri"/>
        <family val="2"/>
        <scheme val="minor"/>
      </rPr>
      <t xml:space="preserve">
The office building in question contains the following 3 areas:
A: 300m2 reception area that was occupied 16 hours a day, 5 days a week, for the entire 12 month period
B: 1000m2 office space that contained tenants for only 6 months of the 12 month period, who occupied the space for 12 hours a day, 5 days a week for those 6 months
C: 800m2 office space that contained tenants who occupied the space for 8 hours a day, 5 days a week, but who shut for 4 weeks over Christmas </t>
    </r>
  </si>
  <si>
    <t xml:space="preserve">Calculation table: </t>
  </si>
  <si>
    <r>
      <rPr>
        <b/>
        <sz val="11"/>
        <color theme="1"/>
        <rFont val="Calibri"/>
        <family val="2"/>
        <scheme val="minor"/>
      </rPr>
      <t>Standard hours/year</t>
    </r>
    <r>
      <rPr>
        <sz val="11"/>
        <color theme="1"/>
        <rFont val="Calibri"/>
        <family val="2"/>
        <scheme val="minor"/>
      </rPr>
      <t xml:space="preserve"> (=8*5*52)</t>
    </r>
  </si>
  <si>
    <r>
      <rPr>
        <b/>
        <sz val="11"/>
        <color theme="1"/>
        <rFont val="Calibri"/>
        <family val="2"/>
        <scheme val="minor"/>
      </rPr>
      <t>Actual hours of occupation</t>
    </r>
    <r>
      <rPr>
        <sz val="11"/>
        <color theme="1"/>
        <rFont val="Calibri"/>
        <family val="2"/>
        <scheme val="minor"/>
      </rPr>
      <t xml:space="preserve"> (daily hours of occupation * days occupied per week * weeks occupied per year)</t>
    </r>
  </si>
  <si>
    <r>
      <t xml:space="preserve">Occupancy % of area </t>
    </r>
    <r>
      <rPr>
        <sz val="11"/>
        <color theme="1"/>
        <rFont val="Calibri"/>
        <family val="2"/>
        <scheme val="minor"/>
      </rPr>
      <t>(Actual hours of occupation/stand hours per year)</t>
    </r>
  </si>
  <si>
    <r>
      <t>Prorated occupied floor area</t>
    </r>
    <r>
      <rPr>
        <sz val="11"/>
        <color theme="1"/>
        <rFont val="Calibri"/>
        <family val="2"/>
        <scheme val="minor"/>
      </rPr>
      <t xml:space="preserve"> (product of Occupancy % &amp; Floor area)</t>
    </r>
  </si>
  <si>
    <t>Occupancy of A:</t>
  </si>
  <si>
    <t xml:space="preserve">Occupancy of B: </t>
  </si>
  <si>
    <t xml:space="preserve">Occupancy of C: </t>
  </si>
  <si>
    <t xml:space="preserve">Prorated occupied floor area (m2) (sum of all prorated floor areas): </t>
  </si>
  <si>
    <t xml:space="preserve">Data entry table </t>
  </si>
  <si>
    <t xml:space="preserve">Description </t>
  </si>
  <si>
    <r>
      <rPr>
        <b/>
        <sz val="11"/>
        <color theme="1"/>
        <rFont val="Calibri"/>
        <family val="2"/>
        <scheme val="minor"/>
      </rPr>
      <t>Floor area (m2)</t>
    </r>
    <r>
      <rPr>
        <sz val="11"/>
        <color theme="1"/>
        <rFont val="Calibri"/>
        <family val="2"/>
        <scheme val="minor"/>
      </rPr>
      <t xml:space="preserve"> (sum of all below floor areas must equal the net floor area used for EPC calculation) </t>
    </r>
  </si>
  <si>
    <t>Daily hours of occupation</t>
  </si>
  <si>
    <t>Days occupied per week</t>
  </si>
  <si>
    <t>Weeks occupied per year</t>
  </si>
  <si>
    <t xml:space="preserve">Evidence required </t>
  </si>
  <si>
    <t>Example</t>
  </si>
  <si>
    <t>Office A</t>
  </si>
  <si>
    <t>Methodology and calculations</t>
  </si>
  <si>
    <t>Floor area 1</t>
  </si>
  <si>
    <t>Floor area 2</t>
  </si>
  <si>
    <t>Floor area 3</t>
  </si>
  <si>
    <t>Floor area 4</t>
  </si>
  <si>
    <t>Floor area 5</t>
  </si>
  <si>
    <t>Floor area 6</t>
  </si>
  <si>
    <t>Floor area 7</t>
  </si>
  <si>
    <t>Floor area 8</t>
  </si>
  <si>
    <t>Floor area 9</t>
  </si>
  <si>
    <t>Floor area 10</t>
  </si>
  <si>
    <t>Floor area 11</t>
  </si>
  <si>
    <t>Floor area 12</t>
  </si>
  <si>
    <t>Floor area 13</t>
  </si>
  <si>
    <t>Floor area 14</t>
  </si>
  <si>
    <t>Floor area 15</t>
  </si>
  <si>
    <t>Floor area 16</t>
  </si>
  <si>
    <t>Floor area 17</t>
  </si>
  <si>
    <t>Floor area 18</t>
  </si>
  <si>
    <t>Floor area 19</t>
  </si>
  <si>
    <t>Floor area 20</t>
  </si>
  <si>
    <t>Floor area 21</t>
  </si>
  <si>
    <t>Floor area 22</t>
  </si>
  <si>
    <t>Floor area 23</t>
  </si>
  <si>
    <t>Floor area 24</t>
  </si>
  <si>
    <t>Floor area 25</t>
  </si>
  <si>
    <t>Floor area 26</t>
  </si>
  <si>
    <t>Floor area 27</t>
  </si>
  <si>
    <t>Floor area 28</t>
  </si>
  <si>
    <t>Floor area 29</t>
  </si>
  <si>
    <t>Floor area 30</t>
  </si>
  <si>
    <t>SANS10400XA 2021 Reference Values</t>
  </si>
  <si>
    <t>Maximum energy consumption (kWh/m2) by occupancy class and climatic zone - SANS10400XA 2021</t>
  </si>
  <si>
    <t>Climatic zone</t>
  </si>
  <si>
    <t xml:space="preserve">Occupancy class </t>
  </si>
  <si>
    <t>Definitions:</t>
  </si>
  <si>
    <t xml:space="preserve">Occupancy classes </t>
  </si>
  <si>
    <t xml:space="preserve">A1 </t>
  </si>
  <si>
    <t xml:space="preserve">Entertainment and public assembly </t>
  </si>
  <si>
    <t>A2</t>
  </si>
  <si>
    <t>Theatrical and Indoor Sport</t>
  </si>
  <si>
    <t xml:space="preserve">Places of instruction </t>
  </si>
  <si>
    <t>Offices</t>
  </si>
  <si>
    <t>Climatic zones</t>
  </si>
  <si>
    <t xml:space="preserve">Refer to the below map to identify the appropriate climatic zone </t>
  </si>
  <si>
    <t>EPC certificate information and EPC grade</t>
  </si>
  <si>
    <t>Building information</t>
  </si>
  <si>
    <t>Building name</t>
  </si>
  <si>
    <t>Town/city</t>
  </si>
  <si>
    <t>Post code</t>
  </si>
  <si>
    <t xml:space="preserve">Building coordinates </t>
  </si>
  <si>
    <t>Owner</t>
  </si>
  <si>
    <t>Occupancy class/es</t>
  </si>
  <si>
    <t>Number of floors</t>
  </si>
  <si>
    <t>Net floor area (with EPC exclusions)</t>
  </si>
  <si>
    <t>Year of construction</t>
  </si>
  <si>
    <t xml:space="preserve">Building plan approval </t>
  </si>
  <si>
    <t>Occupancy certificate</t>
  </si>
  <si>
    <t xml:space="preserve">Year of last major renovation </t>
  </si>
  <si>
    <t>Climate zone</t>
  </si>
  <si>
    <t xml:space="preserve">Cadastral information </t>
  </si>
  <si>
    <t>Energy consumption</t>
  </si>
  <si>
    <t>Prorated floor area</t>
  </si>
  <si>
    <t>Calculated total energy consumption (kWh)</t>
  </si>
  <si>
    <t>Total energy consumption for EPC calculation (kWh) (accounting for excluded energy, if greater than 10% of total)</t>
  </si>
  <si>
    <t xml:space="preserve">Grid electricity consumption </t>
  </si>
  <si>
    <t>Diesel energy consumption</t>
  </si>
  <si>
    <t>LPG energy consumption</t>
  </si>
  <si>
    <t>Solar electricity consumption</t>
  </si>
  <si>
    <t>Other energy consumption</t>
  </si>
  <si>
    <t>EPC calculation (SANS10400-XA 2021 reference values)</t>
  </si>
  <si>
    <r>
      <t xml:space="preserve">Reference energy performance </t>
    </r>
    <r>
      <rPr>
        <i/>
        <sz val="11"/>
        <color theme="1"/>
        <rFont val="Calibri"/>
        <family val="2"/>
        <scheme val="minor"/>
      </rPr>
      <t>Er</t>
    </r>
    <r>
      <rPr>
        <sz val="11"/>
        <color theme="1"/>
        <rFont val="Calibri"/>
        <family val="2"/>
        <scheme val="minor"/>
      </rPr>
      <t xml:space="preserve"> (kWh/m²) - </t>
    </r>
    <r>
      <rPr>
        <b/>
        <sz val="11"/>
        <color theme="1"/>
        <rFont val="Calibri"/>
        <family val="2"/>
        <scheme val="minor"/>
      </rPr>
      <t>single occupancy</t>
    </r>
  </si>
  <si>
    <r>
      <t xml:space="preserve">Reference energy performance Er (kWh/m²) - </t>
    </r>
    <r>
      <rPr>
        <b/>
        <sz val="11"/>
        <color theme="1"/>
        <rFont val="Calibri"/>
        <family val="2"/>
        <scheme val="minor"/>
      </rPr>
      <t>multiple occupancy</t>
    </r>
  </si>
  <si>
    <t>Measured overall energy performance (kWh/m2)</t>
  </si>
  <si>
    <t xml:space="preserve">Variance </t>
  </si>
  <si>
    <t xml:space="preserve">Multiple of variance </t>
  </si>
  <si>
    <t>EPC grade - SANS10400XA 2021</t>
  </si>
  <si>
    <t>SANAS accredited IB</t>
  </si>
  <si>
    <t>HARDCODED INPUTS</t>
  </si>
  <si>
    <t>Unit</t>
  </si>
  <si>
    <t>Constant</t>
  </si>
  <si>
    <t>Time</t>
  </si>
  <si>
    <t>Hours in a day</t>
  </si>
  <si>
    <t>Hours</t>
  </si>
  <si>
    <t>Days in a year</t>
  </si>
  <si>
    <t>Days</t>
  </si>
  <si>
    <t>Annual hours for 100% occupancy</t>
  </si>
  <si>
    <t>Conversion Factors</t>
  </si>
  <si>
    <t xml:space="preserve">W to kWh </t>
  </si>
  <si>
    <t>Ratio</t>
  </si>
  <si>
    <t>Diesel</t>
  </si>
  <si>
    <t>Factor</t>
  </si>
  <si>
    <t>LPG 1</t>
  </si>
  <si>
    <t>LPG 2</t>
  </si>
  <si>
    <t>SANS 1544 Performance Scale</t>
  </si>
  <si>
    <t>Grade A energy performance maximum</t>
  </si>
  <si>
    <t>Er</t>
  </si>
  <si>
    <t>Grade B energy performance minimum</t>
  </si>
  <si>
    <t>Grade B energy performance maximum</t>
  </si>
  <si>
    <t>Grade C energy performance minimum</t>
  </si>
  <si>
    <t>Grade C energy performance maximum</t>
  </si>
  <si>
    <t>Grade D energy performance minimum</t>
  </si>
  <si>
    <t>Grade D energy performance maximum</t>
  </si>
  <si>
    <t>Grade E energy performance minimum</t>
  </si>
  <si>
    <t>Grade E energy performance maximum</t>
  </si>
  <si>
    <t>Grade F energy performance minimum</t>
  </si>
  <si>
    <t>Grade F energy performance maximum</t>
  </si>
  <si>
    <t>Grade G energy performance minimum</t>
  </si>
  <si>
    <t>CALCULATIONS</t>
  </si>
  <si>
    <t>Value</t>
  </si>
  <si>
    <t xml:space="preserve">Energy Consumed </t>
  </si>
  <si>
    <t>Grid consumption for 12 month period</t>
  </si>
  <si>
    <t>kWh</t>
  </si>
  <si>
    <t>Is the building submetered?</t>
  </si>
  <si>
    <t>Annual energy consumption for net floor area</t>
  </si>
  <si>
    <t xml:space="preserve">kWh to add to total energy consumption </t>
  </si>
  <si>
    <t>Other sources of electricity</t>
  </si>
  <si>
    <t xml:space="preserve">Volume of diesel consumed in the period </t>
  </si>
  <si>
    <t>Litre</t>
  </si>
  <si>
    <t>Diesel conversion factor</t>
  </si>
  <si>
    <t xml:space="preserve">Annual kWh equivalent of diesel consumed </t>
  </si>
  <si>
    <t>Total output of diesel generator consumed by building</t>
  </si>
  <si>
    <t>Output of diesel generator consumed by the building</t>
  </si>
  <si>
    <t>%</t>
  </si>
  <si>
    <t xml:space="preserve">Diesel generator output consumed by building </t>
  </si>
  <si>
    <t>Electricity from generator captured by submetering system?</t>
  </si>
  <si>
    <t>Electricity from generator not captured by submetering</t>
  </si>
  <si>
    <t>Gas</t>
  </si>
  <si>
    <t xml:space="preserve">Volume of LPG consumed in the period </t>
  </si>
  <si>
    <t>kg</t>
  </si>
  <si>
    <t>LPG conversion factor 1</t>
  </si>
  <si>
    <t>LPG conversion factor 2</t>
  </si>
  <si>
    <t xml:space="preserve">Annual kWh equivalent of LPG consumed </t>
  </si>
  <si>
    <t>Total output of LPG generator consumed by building</t>
  </si>
  <si>
    <t>Output of LPG consumed by the building</t>
  </si>
  <si>
    <t xml:space="preserve">LPG output consumed by building </t>
  </si>
  <si>
    <t>Electricity from LPG captured by submetering system?</t>
  </si>
  <si>
    <t>Electricity from LPG not captured by submetering</t>
  </si>
  <si>
    <t>Solar</t>
  </si>
  <si>
    <t>Annual output of solar installation</t>
  </si>
  <si>
    <t>Total output of solar installation consumed by building</t>
  </si>
  <si>
    <t>Output of solar installation consumed by the building</t>
  </si>
  <si>
    <t xml:space="preserve">Solar energy consumed by building </t>
  </si>
  <si>
    <t>Electricity from solar captured by submetering system?</t>
  </si>
  <si>
    <t>Electricity from solar not captured by submetering</t>
  </si>
  <si>
    <t>Other</t>
  </si>
  <si>
    <t>Ratio for volume of fuel to kWh</t>
  </si>
  <si>
    <t>Annual volume of fuel consumed (as per unit provided)</t>
  </si>
  <si>
    <t>Annual kWh equivalent of other fuel consumed</t>
  </si>
  <si>
    <t>Total output of other fuel consumed by building</t>
  </si>
  <si>
    <t>Output of other fuel consumed by the building</t>
  </si>
  <si>
    <t xml:space="preserve">Other fuel output consumed by building </t>
  </si>
  <si>
    <t>Electricity from other fuel captured by submetering system?</t>
  </si>
  <si>
    <t>Total energy consumption before exclusions are applied</t>
  </si>
  <si>
    <t>Electricity</t>
  </si>
  <si>
    <t>Total kWh equivalent</t>
  </si>
  <si>
    <t>Net Floor Area</t>
  </si>
  <si>
    <t>Known net floor area for occupancy class</t>
  </si>
  <si>
    <r>
      <t>m</t>
    </r>
    <r>
      <rPr>
        <vertAlign val="superscript"/>
        <sz val="11"/>
        <color theme="1"/>
        <rFont val="Calibri"/>
        <family val="2"/>
        <scheme val="minor"/>
      </rPr>
      <t>2</t>
    </r>
  </si>
  <si>
    <t>Less: Excluded net floor area</t>
  </si>
  <si>
    <t>Net floor area as per EPC standard</t>
  </si>
  <si>
    <t>Total net floor area as per EPC standard</t>
  </si>
  <si>
    <t>Excluded Energy C</t>
  </si>
  <si>
    <t>Number of lights of specific wattage 1</t>
  </si>
  <si>
    <t>Number</t>
  </si>
  <si>
    <t>Wattage of lights above</t>
  </si>
  <si>
    <t>W</t>
  </si>
  <si>
    <t>Number of lights of specific wattage 2</t>
  </si>
  <si>
    <t>Number of lights of specific wattage 3</t>
  </si>
  <si>
    <t>Number of lights of specific wattage 4</t>
  </si>
  <si>
    <t>Total wattage of lights</t>
  </si>
  <si>
    <t>Hours in day</t>
  </si>
  <si>
    <t>Days in year</t>
  </si>
  <si>
    <t>Estimated % of the year which lights were switched on</t>
  </si>
  <si>
    <t>W to kWh conversion factor</t>
  </si>
  <si>
    <t xml:space="preserve">Excluded energy per annum, lights </t>
  </si>
  <si>
    <t>Excluded energy per annum, plugs</t>
  </si>
  <si>
    <t>Total excluded energy, exclusion 1</t>
  </si>
  <si>
    <t>Total excluded energy, exclusion 2</t>
  </si>
  <si>
    <t>Total excluded energy, exclusion 3</t>
  </si>
  <si>
    <t>Total excluded energy, exclusion 4</t>
  </si>
  <si>
    <t>Total excluded energy, exclusion 5</t>
  </si>
  <si>
    <t>Total excluded energy, exclusion 6</t>
  </si>
  <si>
    <t>Total excluded energy, exclusion 7</t>
  </si>
  <si>
    <t>Total excluded energy, exclusion 8</t>
  </si>
  <si>
    <t>Total excluded energy, exclusion 9</t>
  </si>
  <si>
    <t>Exclusion 10</t>
  </si>
  <si>
    <t>Total excluded energy, exclusion 10</t>
  </si>
  <si>
    <t>Total kWh excluded</t>
  </si>
  <si>
    <t xml:space="preserve">Total Energy Consumption for EPC </t>
  </si>
  <si>
    <t>Less: Total kWh excluded</t>
  </si>
  <si>
    <t>Total energy consumption</t>
  </si>
  <si>
    <t>Occupied Floor Areas</t>
  </si>
  <si>
    <t>Weeks</t>
  </si>
  <si>
    <t>Actual hours of occupation</t>
  </si>
  <si>
    <t xml:space="preserve">Occupancy % of area </t>
  </si>
  <si>
    <t xml:space="preserve">Floor area </t>
  </si>
  <si>
    <t xml:space="preserve">Prorated occupied floor area </t>
  </si>
  <si>
    <t>Total prorated occupied floor area</t>
  </si>
  <si>
    <t>Energy Reference Value (Er) for Single Occupancy Buildings</t>
  </si>
  <si>
    <t>Occupancy class</t>
  </si>
  <si>
    <t>Class</t>
  </si>
  <si>
    <t>Zone</t>
  </si>
  <si>
    <t>Energy reference value</t>
  </si>
  <si>
    <r>
      <t>kWh/m</t>
    </r>
    <r>
      <rPr>
        <vertAlign val="superscript"/>
        <sz val="11"/>
        <color theme="1"/>
        <rFont val="Calibri"/>
        <family val="2"/>
        <scheme val="minor"/>
      </rPr>
      <t>2</t>
    </r>
  </si>
  <si>
    <t>Energy Reference Values (Er) for Multiple Occupancy Buildings</t>
  </si>
  <si>
    <t>Occupancy class net floor area as per EPC standard</t>
  </si>
  <si>
    <t xml:space="preserve">Reference energy performance Er  - SANS10400XA 2021 </t>
  </si>
  <si>
    <t>kWh/m²</t>
  </si>
  <si>
    <r>
      <t>Prorated net floor area E</t>
    </r>
    <r>
      <rPr>
        <vertAlign val="subscript"/>
        <sz val="11"/>
        <color theme="1"/>
        <rFont val="Calibri"/>
        <family val="2"/>
        <scheme val="minor"/>
      </rPr>
      <t>r</t>
    </r>
    <r>
      <rPr>
        <sz val="11"/>
        <color theme="1"/>
        <rFont val="Calibri"/>
        <family val="2"/>
        <scheme val="minor"/>
      </rPr>
      <t xml:space="preserve"> contribution</t>
    </r>
  </si>
  <si>
    <r>
      <t>Total prorated E</t>
    </r>
    <r>
      <rPr>
        <vertAlign val="subscript"/>
        <sz val="11"/>
        <color theme="1"/>
        <rFont val="Calibri"/>
        <family val="2"/>
        <scheme val="minor"/>
      </rPr>
      <t xml:space="preserve">r </t>
    </r>
  </si>
  <si>
    <t>Energy Performance Certificate</t>
  </si>
  <si>
    <t>Total energy consumption (accounting for excluded energy)</t>
  </si>
  <si>
    <t>Measured overall energy performance</t>
  </si>
  <si>
    <t>Occupancy type</t>
  </si>
  <si>
    <t>Er for single occupancy building</t>
  </si>
  <si>
    <t>Total prorated Er for multiple occupancy building</t>
  </si>
  <si>
    <t>Less: Measured overall energy performance</t>
  </si>
  <si>
    <t>Variance</t>
  </si>
  <si>
    <t>Multiple of variance</t>
  </si>
  <si>
    <t>Performance scale</t>
  </si>
  <si>
    <r>
      <t>E</t>
    </r>
    <r>
      <rPr>
        <vertAlign val="subscript"/>
        <sz val="11"/>
        <color theme="1"/>
        <rFont val="Calibri"/>
        <family val="2"/>
        <scheme val="minor"/>
      </rPr>
      <t>r</t>
    </r>
  </si>
  <si>
    <t>EPC grade</t>
  </si>
  <si>
    <t>Site visit process notes - internal use only</t>
  </si>
  <si>
    <t>General site visit notes</t>
  </si>
  <si>
    <t>Date and time of site visit</t>
  </si>
  <si>
    <t>Site visit host and contact details</t>
  </si>
  <si>
    <t xml:space="preserve">General site visit notes </t>
  </si>
  <si>
    <t>Description of issues encountered and means of overcoming these</t>
  </si>
  <si>
    <t xml:space="preserve">NET FLOOR AREA </t>
  </si>
  <si>
    <t>Description of process followed to calculate net floor area used in EPC calcs</t>
  </si>
  <si>
    <t xml:space="preserve">e.g. GLA as depicted in building plans was used as the starting point, and XYZ floor areas were added to this. Floor area for these areas was both measured from building floor plans and manually on site. </t>
  </si>
  <si>
    <t xml:space="preserve">Special notes on floor area inclusions (e.g. note reasons for areas included in calcs that could might have been excluded) </t>
  </si>
  <si>
    <t>e.g. Spaces used as storerooms on the 1st and 2nd floors were included in the net floor area as these are temporary storerooms that are likely to be removed/reconfigured if/when new tenants take occupancy</t>
  </si>
  <si>
    <t xml:space="preserve">FLOOR AREA AND ENERGY EXCLUSIONS </t>
  </si>
  <si>
    <t xml:space="preserve">No. </t>
  </si>
  <si>
    <t xml:space="preserve">Description and location </t>
  </si>
  <si>
    <t>Reason for exclusion</t>
  </si>
  <si>
    <t xml:space="preserve">Method of floor area measurement </t>
  </si>
  <si>
    <t xml:space="preserve">Electricity exclusion (kWH/annum) </t>
  </si>
  <si>
    <t xml:space="preserve">Description of calculation </t>
  </si>
  <si>
    <t>E.G. 1</t>
  </si>
  <si>
    <t>Storeroom 1 of 2nd floor</t>
  </si>
  <si>
    <t xml:space="preserve">Permanent storeroom </t>
  </si>
  <si>
    <t xml:space="preserve">Manually measured on site </t>
  </si>
  <si>
    <t xml:space="preserve">4 x 20w lightbulbs used for approx. 3 hours a day/5 days a week/52 weeks a year = 40kWh/annum </t>
  </si>
  <si>
    <t>E.G. 2</t>
  </si>
  <si>
    <t xml:space="preserve">Security lights on front of building </t>
  </si>
  <si>
    <t>External lighting</t>
  </si>
  <si>
    <t>E.G. 3</t>
  </si>
  <si>
    <t xml:space="preserve">Building lift shaft </t>
  </si>
  <si>
    <t xml:space="preserve">Lift shaft - vertical intrusion </t>
  </si>
  <si>
    <t xml:space="preserve">Other useful links
</t>
  </si>
  <si>
    <t>Access National Energy Act No. 34 OF 2008 here</t>
  </si>
  <si>
    <t>Access the SANEDI EPC guide here</t>
  </si>
  <si>
    <t>View the list of SANAS Inspection Bodies here</t>
  </si>
  <si>
    <t>Feedback</t>
  </si>
  <si>
    <r>
      <t>Send feedback to</t>
    </r>
    <r>
      <rPr>
        <u/>
        <sz val="11"/>
        <color rgb="FF0563C1"/>
        <rFont val="Calibri"/>
        <family val="2"/>
        <scheme val="minor"/>
      </rPr>
      <t xml:space="preserve"> info@GBCSA.org.za</t>
    </r>
  </si>
  <si>
    <t>A1</t>
  </si>
  <si>
    <t>Occupancy where persons gather to eat, drink, dance or participate in other recreation</t>
  </si>
  <si>
    <t>Occupancy where persons gather for the viewing of theatrical, operatic, orchestral, choral, cinematographic or sport performances</t>
  </si>
  <si>
    <t xml:space="preserve">A2 </t>
  </si>
  <si>
    <t>Occupancy other than primary or secondary schools, where students or other persons assemble for the purpose of tuition or learning</t>
  </si>
  <si>
    <t>Occupancy where school children assemble for the purpose of tuition or learning</t>
  </si>
  <si>
    <t>Large multi-storey office buildings, banks, consulting rooms and similar uses with lifts and energy consuming services that operate on a typical daytime occupancy</t>
  </si>
  <si>
    <t>Stand-alone blocks and / or campus of buildings that form an office park but operate separately</t>
  </si>
  <si>
    <t>G1-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</si>
</sst>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0.000"/>
    <numFmt numFmtId="166" formatCode="_-* #,##0_-;\-* #,##0_-;_-* &quot;-&quot;??_-;_-@_-"/>
  </numFmts>
  <fonts count="2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2"/>
      <color theme="0"/>
      <name val="Calibri"/>
      <family val="2"/>
      <scheme val="minor"/>
    </font>
    <font>
      <b/>
      <sz val="12"/>
      <name val="Calibri"/>
      <family val="2"/>
      <scheme val="minor"/>
    </font>
    <font>
      <b/>
      <sz val="11"/>
      <name val="Calibri"/>
      <family val="2"/>
      <scheme val="minor"/>
    </font>
    <font>
      <b/>
      <i/>
      <sz val="11"/>
      <color theme="1"/>
      <name val="Calibri"/>
      <family val="2"/>
      <scheme val="minor"/>
    </font>
    <font>
      <b/>
      <i/>
      <vertAlign val="subscript"/>
      <sz val="11"/>
      <color theme="1"/>
      <name val="Calibri"/>
      <family val="2"/>
      <scheme val="minor"/>
    </font>
    <font>
      <sz val="11"/>
      <color theme="1"/>
      <name val="Calibri"/>
      <family val="2"/>
      <scheme val="minor"/>
    </font>
    <font>
      <sz val="10"/>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
      <u/>
      <sz val="11"/>
      <color theme="10"/>
      <name val="Calibri"/>
      <family val="2"/>
      <scheme val="minor"/>
    </font>
    <font>
      <vertAlign val="superscript"/>
      <sz val="11"/>
      <color theme="1"/>
      <name val="Calibri"/>
      <family val="2"/>
      <scheme val="minor"/>
    </font>
    <font>
      <sz val="11"/>
      <color rgb="FFFF0000"/>
      <name val="Calibri"/>
      <family val="2"/>
      <scheme val="minor"/>
    </font>
    <font>
      <sz val="11"/>
      <color theme="4"/>
      <name val="Calibri"/>
      <family val="2"/>
      <scheme val="minor"/>
    </font>
    <font>
      <sz val="11"/>
      <color rgb="FF0070C0"/>
      <name val="Calibri"/>
      <family val="2"/>
      <scheme val="minor"/>
    </font>
    <font>
      <sz val="8"/>
      <name val="Calibri"/>
      <family val="2"/>
      <scheme val="minor"/>
    </font>
    <font>
      <b/>
      <sz val="11"/>
      <color theme="10"/>
      <name val="Calibri"/>
      <family val="2"/>
      <scheme val="minor"/>
    </font>
    <font>
      <b/>
      <sz val="11"/>
      <color theme="4"/>
      <name val="Calibri"/>
      <family val="2"/>
      <scheme val="minor"/>
    </font>
    <font>
      <sz val="11"/>
      <color rgb="FFFF3300"/>
      <name val="Calibri"/>
      <family val="2"/>
      <scheme val="minor"/>
    </font>
    <font>
      <vertAlign val="subscript"/>
      <sz val="11"/>
      <color theme="1"/>
      <name val="Calibri"/>
      <family val="2"/>
      <scheme val="minor"/>
    </font>
    <font>
      <b/>
      <i/>
      <sz val="11"/>
      <name val="Calibri"/>
      <family val="2"/>
      <scheme val="minor"/>
    </font>
    <font>
      <u/>
      <sz val="11"/>
      <color rgb="FF0563C1"/>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7030A0"/>
        <bgColor indexed="64"/>
      </patternFill>
    </fill>
  </fills>
  <borders count="5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15" fillId="0" borderId="0" applyNumberFormat="0" applyFill="0" applyBorder="0" applyAlignment="0" applyProtection="0"/>
  </cellStyleXfs>
  <cellXfs count="354">
    <xf numFmtId="0" fontId="0" fillId="0" borderId="0" xfId="0"/>
    <xf numFmtId="0" fontId="0" fillId="0" borderId="0" xfId="0" applyAlignment="1">
      <alignment wrapText="1"/>
    </xf>
    <xf numFmtId="0" fontId="1" fillId="0" borderId="4" xfId="0" applyFont="1" applyBorder="1" applyAlignment="1">
      <alignment wrapText="1"/>
    </xf>
    <xf numFmtId="0" fontId="0" fillId="0" borderId="4" xfId="0" applyBorder="1"/>
    <xf numFmtId="0" fontId="1" fillId="0" borderId="4" xfId="0" applyFont="1" applyBorder="1"/>
    <xf numFmtId="0" fontId="3" fillId="0" borderId="0" xfId="0" applyFont="1" applyAlignment="1">
      <alignment horizontal="center" vertical="center" wrapText="1"/>
    </xf>
    <xf numFmtId="0" fontId="0" fillId="4" borderId="4" xfId="0" applyFill="1" applyBorder="1" applyAlignment="1">
      <alignment vertical="center" wrapText="1"/>
    </xf>
    <xf numFmtId="0" fontId="0" fillId="4" borderId="4" xfId="0" applyFill="1" applyBorder="1" applyAlignment="1">
      <alignment vertical="center"/>
    </xf>
    <xf numFmtId="0" fontId="0" fillId="4" borderId="4" xfId="0" applyFill="1" applyBorder="1"/>
    <xf numFmtId="0" fontId="1" fillId="0" borderId="0" xfId="0" applyFont="1"/>
    <xf numFmtId="0" fontId="0" fillId="0" borderId="2" xfId="0" applyBorder="1"/>
    <xf numFmtId="0" fontId="0" fillId="0" borderId="34" xfId="0" applyBorder="1"/>
    <xf numFmtId="0" fontId="0" fillId="11" borderId="4" xfId="0" applyFill="1" applyBorder="1" applyAlignment="1">
      <alignment vertical="center" wrapText="1"/>
    </xf>
    <xf numFmtId="0" fontId="6" fillId="0" borderId="4" xfId="0" applyFont="1" applyBorder="1"/>
    <xf numFmtId="0" fontId="1" fillId="2" borderId="25" xfId="0" applyFont="1" applyFill="1" applyBorder="1"/>
    <xf numFmtId="0" fontId="0" fillId="0" borderId="22" xfId="0"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wrapText="1"/>
    </xf>
    <xf numFmtId="0" fontId="0" fillId="0" borderId="12" xfId="0" applyBorder="1" applyAlignment="1">
      <alignment horizontal="left" vertical="center"/>
    </xf>
    <xf numFmtId="0" fontId="0" fillId="0" borderId="15" xfId="0" applyBorder="1" applyAlignment="1">
      <alignment horizontal="left" vertical="center" wrapText="1"/>
    </xf>
    <xf numFmtId="0" fontId="0" fillId="0" borderId="35" xfId="0" applyBorder="1" applyAlignment="1">
      <alignment horizontal="left" vertical="center"/>
    </xf>
    <xf numFmtId="0" fontId="0" fillId="0" borderId="0" xfId="0" applyAlignment="1">
      <alignment horizontal="left"/>
    </xf>
    <xf numFmtId="0" fontId="1" fillId="2" borderId="36" xfId="0" applyFont="1" applyFill="1" applyBorder="1"/>
    <xf numFmtId="0" fontId="0" fillId="0" borderId="37" xfId="0" applyBorder="1" applyAlignment="1">
      <alignment horizontal="left" vertical="center"/>
    </xf>
    <xf numFmtId="0" fontId="0" fillId="0" borderId="18" xfId="0" applyBorder="1" applyAlignment="1">
      <alignment horizontal="left" vertical="center"/>
    </xf>
    <xf numFmtId="0" fontId="0" fillId="0" borderId="18" xfId="0" applyBorder="1" applyAlignment="1">
      <alignment horizontal="left" vertical="center" indent="1"/>
    </xf>
    <xf numFmtId="0" fontId="0" fillId="0" borderId="38" xfId="0" applyBorder="1" applyAlignment="1">
      <alignment horizontal="left" vertical="center"/>
    </xf>
    <xf numFmtId="0" fontId="0" fillId="0" borderId="39" xfId="0" applyBorder="1" applyAlignment="1">
      <alignment horizontal="left" vertical="center"/>
    </xf>
    <xf numFmtId="0" fontId="1" fillId="2" borderId="8" xfId="0" applyFont="1" applyFill="1" applyBorder="1"/>
    <xf numFmtId="0" fontId="0" fillId="0" borderId="11" xfId="0" applyBorder="1" applyAlignment="1">
      <alignment vertical="center"/>
    </xf>
    <xf numFmtId="0" fontId="0" fillId="0" borderId="13" xfId="0" applyBorder="1" applyAlignment="1">
      <alignment vertical="center"/>
    </xf>
    <xf numFmtId="0" fontId="0" fillId="0" borderId="4" xfId="0" applyBorder="1" applyAlignment="1">
      <alignment wrapText="1"/>
    </xf>
    <xf numFmtId="0" fontId="1" fillId="0" borderId="0" xfId="0" applyFont="1" applyAlignment="1">
      <alignment horizontal="left" vertical="top" wrapText="1"/>
    </xf>
    <xf numFmtId="9" fontId="1" fillId="0" borderId="4" xfId="2" applyFont="1" applyBorder="1" applyAlignment="1">
      <alignment horizontal="left" vertical="center" wrapText="1"/>
    </xf>
    <xf numFmtId="1" fontId="1" fillId="0" borderId="25" xfId="0" applyNumberFormat="1" applyFont="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1" fontId="1" fillId="0" borderId="12" xfId="0" applyNumberFormat="1"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9" fontId="1" fillId="0" borderId="14" xfId="2" applyFont="1" applyBorder="1" applyAlignment="1">
      <alignment horizontal="left" vertical="center" wrapText="1"/>
    </xf>
    <xf numFmtId="1" fontId="1" fillId="0" borderId="15" xfId="0" applyNumberFormat="1" applyFont="1" applyBorder="1" applyAlignment="1">
      <alignment horizontal="left" vertical="center" wrapText="1"/>
    </xf>
    <xf numFmtId="0" fontId="1" fillId="0" borderId="0" xfId="0" applyFont="1" applyAlignment="1">
      <alignment vertical="top" wrapText="1"/>
    </xf>
    <xf numFmtId="0" fontId="0" fillId="11" borderId="12" xfId="0" applyFill="1" applyBorder="1" applyAlignment="1">
      <alignment vertical="center" wrapText="1"/>
    </xf>
    <xf numFmtId="0" fontId="0" fillId="4" borderId="35" xfId="0" applyFill="1" applyBorder="1" applyAlignment="1">
      <alignment vertical="center" wrapText="1"/>
    </xf>
    <xf numFmtId="0" fontId="3" fillId="12" borderId="0" xfId="0" applyFont="1" applyFill="1" applyAlignment="1">
      <alignment horizontal="center" vertical="center"/>
    </xf>
    <xf numFmtId="0" fontId="0" fillId="12" borderId="0" xfId="0" applyFill="1"/>
    <xf numFmtId="0" fontId="3" fillId="12" borderId="0" xfId="0" applyFont="1" applyFill="1" applyAlignment="1">
      <alignment vertical="center"/>
    </xf>
    <xf numFmtId="43" fontId="0" fillId="4" borderId="4" xfId="0" applyNumberFormat="1" applyFill="1" applyBorder="1"/>
    <xf numFmtId="0" fontId="2" fillId="10" borderId="4" xfId="0" applyFont="1" applyFill="1" applyBorder="1"/>
    <xf numFmtId="0" fontId="2" fillId="10" borderId="4" xfId="0" applyFont="1" applyFill="1" applyBorder="1" applyAlignment="1">
      <alignment horizontal="center"/>
    </xf>
    <xf numFmtId="0" fontId="0" fillId="0" borderId="38" xfId="0" applyBorder="1" applyAlignment="1">
      <alignment vertical="center" wrapText="1"/>
    </xf>
    <xf numFmtId="0" fontId="1" fillId="3" borderId="0" xfId="0" applyFont="1" applyFill="1" applyAlignment="1">
      <alignment vertical="top" wrapText="1"/>
    </xf>
    <xf numFmtId="0" fontId="10" fillId="0" borderId="4"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wrapText="1"/>
    </xf>
    <xf numFmtId="0" fontId="0" fillId="0" borderId="11" xfId="0" applyBorder="1" applyAlignment="1">
      <alignment vertical="center" wrapText="1"/>
    </xf>
    <xf numFmtId="0" fontId="1" fillId="2" borderId="4" xfId="0" applyFont="1" applyFill="1" applyBorder="1"/>
    <xf numFmtId="0" fontId="0" fillId="3" borderId="4" xfId="0" applyFill="1" applyBorder="1" applyAlignment="1">
      <alignment horizontal="left" vertical="center" wrapText="1"/>
    </xf>
    <xf numFmtId="0" fontId="0" fillId="3" borderId="4" xfId="0" applyFill="1" applyBorder="1" applyAlignment="1">
      <alignment vertical="center" wrapText="1"/>
    </xf>
    <xf numFmtId="0" fontId="0" fillId="3" borderId="9" xfId="0"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0" fillId="4" borderId="4" xfId="0" applyFill="1" applyBorder="1" applyAlignment="1">
      <alignment horizontal="left"/>
    </xf>
    <xf numFmtId="14" fontId="0" fillId="4" borderId="4" xfId="0" applyNumberFormat="1" applyFill="1" applyBorder="1" applyAlignment="1">
      <alignment horizontal="left"/>
    </xf>
    <xf numFmtId="164" fontId="0" fillId="4" borderId="4" xfId="0" applyNumberFormat="1" applyFill="1" applyBorder="1" applyAlignment="1">
      <alignment horizontal="left"/>
    </xf>
    <xf numFmtId="0" fontId="1" fillId="0" borderId="17" xfId="0" applyFont="1" applyBorder="1" applyAlignment="1">
      <alignment horizontal="left" vertical="center" wrapText="1"/>
    </xf>
    <xf numFmtId="0" fontId="1" fillId="0" borderId="49" xfId="0" applyFont="1" applyBorder="1" applyAlignment="1">
      <alignment vertical="center" wrapText="1"/>
    </xf>
    <xf numFmtId="0" fontId="1" fillId="0" borderId="50" xfId="0" applyFont="1" applyBorder="1" applyAlignment="1">
      <alignment horizontal="left" vertical="center" wrapText="1"/>
    </xf>
    <xf numFmtId="0" fontId="1" fillId="3" borderId="17" xfId="0" applyFont="1" applyFill="1" applyBorder="1" applyAlignment="1">
      <alignment horizontal="left" vertical="center" wrapText="1"/>
    </xf>
    <xf numFmtId="0" fontId="1" fillId="0" borderId="51" xfId="0" applyFont="1" applyBorder="1" applyAlignment="1">
      <alignment vertical="center" wrapText="1"/>
    </xf>
    <xf numFmtId="0" fontId="1" fillId="0" borderId="29" xfId="0" applyFont="1" applyBorder="1" applyAlignment="1">
      <alignment horizontal="left" vertical="top" wrapText="1"/>
    </xf>
    <xf numFmtId="0" fontId="0" fillId="0" borderId="1" xfId="0" applyBorder="1" applyAlignment="1">
      <alignment horizontal="left" vertical="top" wrapText="1"/>
    </xf>
    <xf numFmtId="0" fontId="1" fillId="0" borderId="0" xfId="0" applyFont="1" applyAlignment="1">
      <alignment horizontal="center"/>
    </xf>
    <xf numFmtId="49" fontId="0" fillId="4" borderId="4" xfId="0" applyNumberFormat="1" applyFill="1" applyBorder="1" applyAlignment="1">
      <alignment horizontal="left"/>
    </xf>
    <xf numFmtId="0" fontId="0" fillId="0" borderId="0" xfId="0" applyAlignment="1">
      <alignment vertical="center"/>
    </xf>
    <xf numFmtId="0" fontId="0" fillId="0" borderId="0" xfId="0" applyAlignment="1">
      <alignment vertical="center" wrapText="1"/>
    </xf>
    <xf numFmtId="0" fontId="1" fillId="4" borderId="4" xfId="0" applyFont="1" applyFill="1" applyBorder="1" applyAlignment="1">
      <alignment horizontal="left" vertical="center" wrapText="1"/>
    </xf>
    <xf numFmtId="0" fontId="1" fillId="0" borderId="17" xfId="0" applyFont="1" applyBorder="1" applyAlignment="1">
      <alignment wrapText="1"/>
    </xf>
    <xf numFmtId="0" fontId="0" fillId="4" borderId="4" xfId="0" applyFill="1" applyBorder="1" applyAlignment="1">
      <alignment horizontal="right"/>
    </xf>
    <xf numFmtId="0" fontId="10" fillId="0" borderId="0" xfId="0" applyFont="1" applyAlignment="1">
      <alignment horizontal="left" wrapText="1"/>
    </xf>
    <xf numFmtId="0" fontId="0" fillId="0" borderId="0" xfId="0" applyAlignment="1">
      <alignment horizontal="left" vertical="top" wrapText="1"/>
    </xf>
    <xf numFmtId="0" fontId="0" fillId="0" borderId="4" xfId="0" applyBorder="1" applyAlignment="1">
      <alignment horizontal="left" vertical="center"/>
    </xf>
    <xf numFmtId="0" fontId="0" fillId="0" borderId="2" xfId="0" applyBorder="1" applyAlignment="1">
      <alignment horizontal="left" vertical="top" wrapText="1"/>
    </xf>
    <xf numFmtId="0" fontId="0" fillId="0" borderId="0" xfId="0" applyAlignment="1">
      <alignment horizontal="left" vertical="center" wrapText="1"/>
    </xf>
    <xf numFmtId="0" fontId="0" fillId="0" borderId="4" xfId="0" applyBorder="1" applyAlignment="1">
      <alignment horizontal="left"/>
    </xf>
    <xf numFmtId="0" fontId="0" fillId="0" borderId="4" xfId="0" applyBorder="1" applyAlignment="1">
      <alignment vertical="center" wrapText="1"/>
    </xf>
    <xf numFmtId="0" fontId="0" fillId="0" borderId="4" xfId="0" applyBorder="1" applyAlignment="1">
      <alignment vertical="center"/>
    </xf>
    <xf numFmtId="0" fontId="0" fillId="0" borderId="0" xfId="0" applyAlignment="1">
      <alignment horizontal="left" vertical="center"/>
    </xf>
    <xf numFmtId="0" fontId="0" fillId="0" borderId="4" xfId="0" applyBorder="1" applyAlignment="1">
      <alignment horizontal="right" wrapText="1"/>
    </xf>
    <xf numFmtId="0" fontId="0" fillId="16" borderId="4" xfId="0" applyFill="1" applyBorder="1" applyAlignment="1">
      <alignment wrapText="1"/>
    </xf>
    <xf numFmtId="0" fontId="0" fillId="0" borderId="4" xfId="0" applyBorder="1" applyAlignment="1">
      <alignment horizontal="left" vertical="center" wrapText="1"/>
    </xf>
    <xf numFmtId="0" fontId="0" fillId="11" borderId="4" xfId="0" applyFill="1" applyBorder="1" applyAlignment="1">
      <alignment horizontal="left" vertical="center" wrapText="1"/>
    </xf>
    <xf numFmtId="165" fontId="0" fillId="0" borderId="0" xfId="0" applyNumberFormat="1" applyAlignment="1">
      <alignment horizontal="right"/>
    </xf>
    <xf numFmtId="0" fontId="0" fillId="3" borderId="4" xfId="0" applyFill="1" applyBorder="1"/>
    <xf numFmtId="0" fontId="0" fillId="4" borderId="49" xfId="0" applyFill="1" applyBorder="1" applyAlignment="1">
      <alignment horizontal="center" vertical="center" wrapText="1"/>
    </xf>
    <xf numFmtId="0" fontId="0" fillId="4" borderId="5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5" xfId="0" applyFill="1" applyBorder="1" applyAlignment="1">
      <alignment horizontal="center" vertical="top" wrapText="1"/>
    </xf>
    <xf numFmtId="0" fontId="1" fillId="4" borderId="7" xfId="0" applyFont="1" applyFill="1" applyBorder="1" applyAlignment="1">
      <alignment horizontal="left" vertical="center" wrapText="1"/>
    </xf>
    <xf numFmtId="0" fontId="0" fillId="4" borderId="49" xfId="0" applyFill="1" applyBorder="1" applyAlignment="1">
      <alignment horizontal="center" vertical="top" wrapText="1"/>
    </xf>
    <xf numFmtId="0" fontId="0" fillId="12" borderId="0" xfId="0" applyFill="1" applyAlignment="1">
      <alignment vertical="center"/>
    </xf>
    <xf numFmtId="0" fontId="0" fillId="12" borderId="0" xfId="0" applyFill="1" applyAlignment="1">
      <alignment vertical="center" wrapText="1"/>
    </xf>
    <xf numFmtId="0" fontId="0" fillId="12" borderId="0" xfId="0" applyFill="1" applyAlignment="1">
      <alignment horizontal="center" vertical="center" wrapText="1"/>
    </xf>
    <xf numFmtId="0" fontId="0" fillId="12" borderId="5" xfId="0" applyFill="1" applyBorder="1" applyAlignment="1">
      <alignment horizontal="center"/>
    </xf>
    <xf numFmtId="0" fontId="11" fillId="0" borderId="17" xfId="3" applyFont="1" applyBorder="1" applyAlignment="1">
      <alignment horizontal="left" vertical="center" wrapText="1"/>
    </xf>
    <xf numFmtId="0" fontId="0" fillId="0" borderId="0" xfId="0" applyAlignment="1">
      <alignment horizontal="right"/>
    </xf>
    <xf numFmtId="0" fontId="0" fillId="0" borderId="55" xfId="0" applyBorder="1" applyAlignment="1">
      <alignment horizontal="right"/>
    </xf>
    <xf numFmtId="0" fontId="19" fillId="0" borderId="0" xfId="0" applyFont="1"/>
    <xf numFmtId="43" fontId="19" fillId="0" borderId="0" xfId="0" applyNumberFormat="1" applyFont="1"/>
    <xf numFmtId="0" fontId="21" fillId="0" borderId="4" xfId="3" applyFont="1" applyBorder="1" applyAlignment="1">
      <alignment wrapText="1"/>
    </xf>
    <xf numFmtId="0" fontId="6" fillId="0" borderId="4" xfId="3" applyFont="1" applyBorder="1" applyAlignment="1">
      <alignment wrapText="1"/>
    </xf>
    <xf numFmtId="0" fontId="1" fillId="0" borderId="0" xfId="0" applyFont="1" applyAlignment="1">
      <alignment horizontal="right"/>
    </xf>
    <xf numFmtId="166" fontId="19" fillId="0" borderId="0" xfId="1" applyNumberFormat="1" applyFont="1" applyAlignment="1">
      <alignment horizontal="right"/>
    </xf>
    <xf numFmtId="43" fontId="19" fillId="0" borderId="0" xfId="0" applyNumberFormat="1" applyFont="1" applyAlignment="1">
      <alignment horizontal="right"/>
    </xf>
    <xf numFmtId="166" fontId="19" fillId="0" borderId="55" xfId="1" applyNumberFormat="1" applyFont="1" applyBorder="1" applyAlignment="1">
      <alignment horizontal="right"/>
    </xf>
    <xf numFmtId="166" fontId="0" fillId="0" borderId="0" xfId="1" applyNumberFormat="1" applyFont="1" applyAlignment="1">
      <alignment horizontal="right"/>
    </xf>
    <xf numFmtId="166" fontId="0" fillId="0" borderId="55" xfId="1" applyNumberFormat="1" applyFont="1" applyBorder="1" applyAlignment="1">
      <alignment horizontal="right"/>
    </xf>
    <xf numFmtId="9" fontId="19" fillId="0" borderId="55" xfId="2" applyFont="1" applyBorder="1" applyAlignment="1">
      <alignment horizontal="right"/>
    </xf>
    <xf numFmtId="166" fontId="17" fillId="0" borderId="0" xfId="1" applyNumberFormat="1" applyFont="1" applyAlignment="1">
      <alignment horizontal="right"/>
    </xf>
    <xf numFmtId="9" fontId="19" fillId="0" borderId="55" xfId="0" applyNumberFormat="1" applyFont="1" applyBorder="1" applyAlignment="1">
      <alignment horizontal="right"/>
    </xf>
    <xf numFmtId="166" fontId="0" fillId="0" borderId="0" xfId="1" applyNumberFormat="1" applyFont="1" applyBorder="1" applyAlignment="1">
      <alignment horizontal="right"/>
    </xf>
    <xf numFmtId="43" fontId="19" fillId="0" borderId="55" xfId="0" applyNumberFormat="1" applyFont="1" applyBorder="1" applyAlignment="1">
      <alignment horizontal="right"/>
    </xf>
    <xf numFmtId="43" fontId="0" fillId="0" borderId="0" xfId="0" applyNumberFormat="1" applyAlignment="1">
      <alignment horizontal="right"/>
    </xf>
    <xf numFmtId="166" fontId="11" fillId="0" borderId="0" xfId="0" applyNumberFormat="1" applyFont="1" applyAlignment="1">
      <alignment horizontal="right"/>
    </xf>
    <xf numFmtId="166" fontId="11" fillId="0" borderId="55" xfId="0" applyNumberFormat="1" applyFont="1" applyBorder="1" applyAlignment="1">
      <alignment horizontal="right"/>
    </xf>
    <xf numFmtId="166" fontId="17" fillId="0" borderId="0" xfId="0" applyNumberFormat="1" applyFont="1" applyAlignment="1">
      <alignment horizontal="right"/>
    </xf>
    <xf numFmtId="0" fontId="19" fillId="0" borderId="0" xfId="0" applyFont="1" applyAlignment="1">
      <alignment horizontal="right"/>
    </xf>
    <xf numFmtId="0" fontId="19" fillId="0" borderId="55" xfId="0" applyFont="1" applyBorder="1" applyAlignment="1">
      <alignment horizontal="right"/>
    </xf>
    <xf numFmtId="9" fontId="19" fillId="0" borderId="0" xfId="2" applyFont="1" applyAlignment="1">
      <alignment horizontal="right"/>
    </xf>
    <xf numFmtId="166" fontId="0" fillId="0" borderId="0" xfId="0" applyNumberFormat="1" applyAlignment="1">
      <alignment horizontal="right"/>
    </xf>
    <xf numFmtId="166" fontId="0" fillId="0" borderId="55" xfId="0" applyNumberFormat="1" applyBorder="1" applyAlignment="1">
      <alignment horizontal="right"/>
    </xf>
    <xf numFmtId="9" fontId="0" fillId="0" borderId="0" xfId="2" applyFont="1" applyAlignment="1">
      <alignment horizontal="right"/>
    </xf>
    <xf numFmtId="0" fontId="18" fillId="0" borderId="0" xfId="0" applyFont="1" applyAlignment="1">
      <alignment horizontal="right"/>
    </xf>
    <xf numFmtId="0" fontId="18" fillId="0" borderId="55" xfId="0" applyFont="1" applyBorder="1" applyAlignment="1">
      <alignment horizontal="right"/>
    </xf>
    <xf numFmtId="166" fontId="23" fillId="0" borderId="0" xfId="0" applyNumberFormat="1" applyFont="1" applyAlignment="1">
      <alignment horizontal="right"/>
    </xf>
    <xf numFmtId="0" fontId="17" fillId="0" borderId="0" xfId="0" applyFont="1" applyAlignment="1">
      <alignment horizontal="right"/>
    </xf>
    <xf numFmtId="0" fontId="0" fillId="0" borderId="1" xfId="0" applyBorder="1"/>
    <xf numFmtId="0" fontId="0" fillId="0" borderId="31" xfId="0" applyBorder="1"/>
    <xf numFmtId="0" fontId="0" fillId="0" borderId="32" xfId="0" applyBorder="1"/>
    <xf numFmtId="0" fontId="0" fillId="6" borderId="4" xfId="0" applyFill="1" applyBorder="1" applyProtection="1">
      <protection locked="0"/>
    </xf>
    <xf numFmtId="0" fontId="0" fillId="4" borderId="19" xfId="0" applyFill="1" applyBorder="1" applyProtection="1">
      <protection locked="0"/>
    </xf>
    <xf numFmtId="0" fontId="0" fillId="4" borderId="18" xfId="0" applyFill="1" applyBorder="1" applyProtection="1">
      <protection locked="0"/>
    </xf>
    <xf numFmtId="0" fontId="0" fillId="6" borderId="7" xfId="0" applyFill="1" applyBorder="1" applyProtection="1">
      <protection locked="0"/>
    </xf>
    <xf numFmtId="0" fontId="0" fillId="6" borderId="17" xfId="0" applyFill="1" applyBorder="1" applyProtection="1">
      <protection locked="0"/>
    </xf>
    <xf numFmtId="43" fontId="0" fillId="6" borderId="4" xfId="1" applyFont="1" applyFill="1" applyBorder="1" applyAlignment="1" applyProtection="1">
      <alignment vertical="center"/>
      <protection locked="0"/>
    </xf>
    <xf numFmtId="43" fontId="0" fillId="6" borderId="0" xfId="0" applyNumberFormat="1" applyFill="1" applyProtection="1">
      <protection locked="0"/>
    </xf>
    <xf numFmtId="43" fontId="0" fillId="6" borderId="4" xfId="0" applyNumberFormat="1" applyFill="1" applyBorder="1" applyProtection="1">
      <protection locked="0"/>
    </xf>
    <xf numFmtId="0" fontId="0" fillId="6" borderId="4" xfId="0" applyFill="1" applyBorder="1" applyAlignment="1" applyProtection="1">
      <alignment vertical="center"/>
      <protection locked="0"/>
    </xf>
    <xf numFmtId="9" fontId="0" fillId="6" borderId="4" xfId="2" applyFont="1" applyFill="1" applyBorder="1" applyAlignment="1" applyProtection="1">
      <alignment vertical="center"/>
      <protection locked="0"/>
    </xf>
    <xf numFmtId="9" fontId="0" fillId="6" borderId="0" xfId="2" applyFont="1" applyFill="1" applyProtection="1">
      <protection locked="0"/>
    </xf>
    <xf numFmtId="9" fontId="11" fillId="6" borderId="0" xfId="2" applyFont="1" applyFill="1" applyProtection="1">
      <protection locked="0"/>
    </xf>
    <xf numFmtId="43" fontId="0" fillId="6" borderId="0" xfId="1" applyFont="1" applyFill="1" applyProtection="1">
      <protection locked="0"/>
    </xf>
    <xf numFmtId="43" fontId="0" fillId="6" borderId="4" xfId="1" applyFont="1" applyFill="1" applyBorder="1" applyProtection="1">
      <protection locked="0"/>
    </xf>
    <xf numFmtId="0" fontId="0" fillId="6" borderId="4" xfId="0" applyFill="1" applyBorder="1" applyAlignment="1" applyProtection="1">
      <alignment vertical="center" wrapText="1"/>
      <protection locked="0"/>
    </xf>
    <xf numFmtId="0" fontId="0" fillId="6" borderId="17" xfId="0" applyFill="1" applyBorder="1" applyAlignment="1" applyProtection="1">
      <alignment horizontal="left" vertical="center" wrapText="1"/>
      <protection locked="0"/>
    </xf>
    <xf numFmtId="0" fontId="0" fillId="6" borderId="4" xfId="0" applyFill="1" applyBorder="1" applyAlignment="1" applyProtection="1">
      <alignment horizontal="left" vertical="center"/>
      <protection locked="0"/>
    </xf>
    <xf numFmtId="0" fontId="0" fillId="6" borderId="42" xfId="0" applyFill="1" applyBorder="1" applyAlignment="1" applyProtection="1">
      <alignment horizontal="left" vertical="top" wrapText="1"/>
      <protection locked="0"/>
    </xf>
    <xf numFmtId="0" fontId="0" fillId="6" borderId="52" xfId="0" applyFill="1" applyBorder="1" applyAlignment="1" applyProtection="1">
      <alignment horizontal="left" vertical="top" wrapText="1"/>
      <protection locked="0"/>
    </xf>
    <xf numFmtId="0" fontId="0" fillId="6" borderId="41" xfId="0" applyFill="1" applyBorder="1" applyAlignment="1" applyProtection="1">
      <alignment horizontal="left" vertical="top" wrapText="1"/>
      <protection locked="0"/>
    </xf>
    <xf numFmtId="10" fontId="0" fillId="6" borderId="42" xfId="0" applyNumberFormat="1" applyFill="1" applyBorder="1" applyProtection="1">
      <protection locked="0"/>
    </xf>
    <xf numFmtId="0" fontId="0" fillId="6" borderId="52" xfId="0" applyFill="1" applyBorder="1" applyProtection="1">
      <protection locked="0"/>
    </xf>
    <xf numFmtId="0" fontId="1" fillId="6" borderId="42" xfId="0" applyFont="1" applyFill="1" applyBorder="1" applyAlignment="1" applyProtection="1">
      <alignment vertical="top" wrapText="1"/>
      <protection locked="0"/>
    </xf>
    <xf numFmtId="0" fontId="0" fillId="6" borderId="40" xfId="0" applyFill="1" applyBorder="1" applyProtection="1">
      <protection locked="0"/>
    </xf>
    <xf numFmtId="0" fontId="0" fillId="6" borderId="4" xfId="0" applyFill="1" applyBorder="1" applyAlignment="1" applyProtection="1">
      <alignment wrapText="1"/>
      <protection locked="0"/>
    </xf>
    <xf numFmtId="0" fontId="4" fillId="8" borderId="27"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26" xfId="0" applyFont="1" applyFill="1" applyBorder="1" applyAlignment="1">
      <alignment horizontal="center" vertical="center"/>
    </xf>
    <xf numFmtId="0" fontId="0" fillId="0" borderId="2" xfId="0" applyBorder="1" applyAlignment="1">
      <alignment horizontal="left" vertical="top" wrapText="1"/>
    </xf>
    <xf numFmtId="0" fontId="0" fillId="0" borderId="0" xfId="0" applyAlignment="1">
      <alignment horizontal="left" vertical="top" wrapText="1"/>
    </xf>
    <xf numFmtId="0" fontId="0" fillId="0" borderId="34" xfId="0"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0" fillId="0" borderId="33" xfId="0" applyBorder="1" applyAlignment="1">
      <alignment horizontal="left" vertical="top" wrapText="1"/>
    </xf>
    <xf numFmtId="0" fontId="2" fillId="9" borderId="27"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6" xfId="0" applyFont="1" applyFill="1" applyBorder="1" applyAlignment="1">
      <alignment horizontal="center" vertical="center"/>
    </xf>
    <xf numFmtId="0" fontId="0" fillId="4" borderId="4" xfId="0" applyFill="1" applyBorder="1" applyAlignment="1">
      <alignment horizontal="center"/>
    </xf>
    <xf numFmtId="0" fontId="12" fillId="0" borderId="49" xfId="0" applyFont="1" applyBorder="1" applyAlignment="1">
      <alignment horizontal="left" vertical="top" wrapText="1"/>
    </xf>
    <xf numFmtId="0" fontId="12" fillId="0" borderId="43" xfId="0" applyFont="1" applyBorder="1" applyAlignment="1">
      <alignment horizontal="left" vertical="top" wrapText="1"/>
    </xf>
    <xf numFmtId="0" fontId="12" fillId="0" borderId="38" xfId="0" applyFont="1" applyBorder="1" applyAlignment="1">
      <alignment horizontal="left" vertical="top" wrapText="1"/>
    </xf>
    <xf numFmtId="0" fontId="12" fillId="0" borderId="53"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5" fillId="0" borderId="54" xfId="3" applyBorder="1" applyAlignment="1">
      <alignment horizontal="left" vertical="top" wrapText="1"/>
    </xf>
    <xf numFmtId="0" fontId="15" fillId="0" borderId="55" xfId="3" applyBorder="1" applyAlignment="1">
      <alignment horizontal="left" vertical="top" wrapText="1"/>
    </xf>
    <xf numFmtId="0" fontId="15" fillId="0" borderId="37" xfId="3" applyBorder="1" applyAlignment="1">
      <alignment horizontal="left" vertical="top" wrapText="1"/>
    </xf>
    <xf numFmtId="0" fontId="0" fillId="11" borderId="4" xfId="0" applyFill="1" applyBorder="1" applyAlignment="1">
      <alignment horizontal="center"/>
    </xf>
    <xf numFmtId="0" fontId="0" fillId="0" borderId="4" xfId="0" applyBorder="1" applyAlignment="1">
      <alignment horizontal="left" vertical="center"/>
    </xf>
    <xf numFmtId="0" fontId="2" fillId="5" borderId="1"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3" xfId="0" applyFont="1" applyFill="1" applyBorder="1" applyAlignment="1">
      <alignment horizontal="center" vertical="center"/>
    </xf>
    <xf numFmtId="0" fontId="0" fillId="0" borderId="49" xfId="0" applyBorder="1" applyAlignment="1">
      <alignment horizontal="left" vertical="top" wrapText="1"/>
    </xf>
    <xf numFmtId="0" fontId="0" fillId="0" borderId="43" xfId="0" applyBorder="1" applyAlignment="1">
      <alignment horizontal="left" vertical="top" wrapText="1"/>
    </xf>
    <xf numFmtId="0" fontId="0" fillId="0" borderId="38" xfId="0" applyBorder="1" applyAlignment="1">
      <alignment horizontal="left" vertical="top" wrapText="1"/>
    </xf>
    <xf numFmtId="0" fontId="0" fillId="0" borderId="53" xfId="0" applyBorder="1" applyAlignment="1">
      <alignment horizontal="left" vertical="top" wrapText="1"/>
    </xf>
    <xf numFmtId="0" fontId="0" fillId="0" borderId="46" xfId="0" applyBorder="1" applyAlignment="1">
      <alignment horizontal="left" vertical="top" wrapText="1"/>
    </xf>
    <xf numFmtId="0" fontId="0" fillId="6" borderId="4" xfId="0" applyFill="1" applyBorder="1" applyAlignment="1">
      <alignment horizontal="center"/>
    </xf>
    <xf numFmtId="0" fontId="4" fillId="7" borderId="27"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26" xfId="0" applyFont="1" applyFill="1" applyBorder="1" applyAlignment="1">
      <alignment horizontal="center" vertical="center"/>
    </xf>
    <xf numFmtId="0" fontId="7" fillId="0" borderId="49" xfId="0" applyFont="1" applyBorder="1" applyAlignment="1">
      <alignment horizontal="left" vertical="top" wrapText="1"/>
    </xf>
    <xf numFmtId="0" fontId="7" fillId="0" borderId="43" xfId="0" applyFont="1" applyBorder="1" applyAlignment="1">
      <alignment horizontal="left" vertical="top" wrapText="1"/>
    </xf>
    <xf numFmtId="0" fontId="7" fillId="0" borderId="38" xfId="0" applyFont="1" applyBorder="1" applyAlignment="1">
      <alignment horizontal="left" vertical="top" wrapText="1"/>
    </xf>
    <xf numFmtId="0" fontId="4" fillId="17" borderId="27" xfId="0" applyFont="1" applyFill="1" applyBorder="1" applyAlignment="1">
      <alignment horizontal="center"/>
    </xf>
    <xf numFmtId="0" fontId="4" fillId="17" borderId="28" xfId="0" applyFont="1" applyFill="1" applyBorder="1" applyAlignment="1">
      <alignment horizontal="center"/>
    </xf>
    <xf numFmtId="0" fontId="4" fillId="17" borderId="26" xfId="0" applyFont="1" applyFill="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6" xfId="0" applyFont="1" applyFill="1" applyBorder="1" applyAlignment="1">
      <alignment horizontal="center"/>
    </xf>
    <xf numFmtId="0" fontId="5" fillId="15" borderId="27" xfId="0" applyFont="1" applyFill="1" applyBorder="1" applyAlignment="1">
      <alignment horizontal="center"/>
    </xf>
    <xf numFmtId="0" fontId="5" fillId="15" borderId="28" xfId="0" applyFont="1" applyFill="1" applyBorder="1" applyAlignment="1">
      <alignment horizontal="center"/>
    </xf>
    <xf numFmtId="0" fontId="5" fillId="15" borderId="26" xfId="0" applyFont="1" applyFill="1" applyBorder="1" applyAlignment="1">
      <alignment horizontal="center"/>
    </xf>
    <xf numFmtId="0" fontId="2" fillId="14" borderId="27" xfId="0" applyFont="1" applyFill="1" applyBorder="1" applyAlignment="1">
      <alignment horizontal="center" vertical="center"/>
    </xf>
    <xf numFmtId="0" fontId="2" fillId="14" borderId="28" xfId="0" applyFont="1" applyFill="1" applyBorder="1" applyAlignment="1">
      <alignment horizontal="center" vertical="center"/>
    </xf>
    <xf numFmtId="0" fontId="2" fillId="14" borderId="26" xfId="0" applyFont="1" applyFill="1" applyBorder="1" applyAlignment="1">
      <alignment horizontal="center" vertical="center"/>
    </xf>
    <xf numFmtId="0" fontId="11" fillId="0" borderId="54" xfId="3" applyFont="1" applyBorder="1" applyAlignment="1">
      <alignment horizontal="left" vertical="top" wrapText="1"/>
    </xf>
    <xf numFmtId="0" fontId="11" fillId="0" borderId="55" xfId="3" applyFont="1" applyBorder="1" applyAlignment="1">
      <alignment horizontal="left" vertical="top" wrapText="1"/>
    </xf>
    <xf numFmtId="0" fontId="11" fillId="0" borderId="37" xfId="3" applyFont="1" applyBorder="1" applyAlignment="1">
      <alignment horizontal="left" vertical="top" wrapText="1"/>
    </xf>
    <xf numFmtId="0" fontId="15" fillId="0" borderId="53" xfId="3" applyBorder="1" applyAlignment="1">
      <alignment horizontal="left" vertical="top" wrapText="1"/>
    </xf>
    <xf numFmtId="0" fontId="15" fillId="0" borderId="0" xfId="3" applyBorder="1" applyAlignment="1">
      <alignment horizontal="left" vertical="top" wrapText="1"/>
    </xf>
    <xf numFmtId="0" fontId="15" fillId="0" borderId="46" xfId="3" applyBorder="1" applyAlignment="1">
      <alignment horizontal="left" vertical="top" wrapText="1"/>
    </xf>
    <xf numFmtId="0" fontId="26" fillId="0" borderId="54" xfId="3" applyFont="1" applyBorder="1" applyAlignment="1">
      <alignment horizontal="left" vertical="top" wrapText="1"/>
    </xf>
    <xf numFmtId="0" fontId="26" fillId="0" borderId="55" xfId="3" applyFont="1" applyBorder="1" applyAlignment="1">
      <alignment horizontal="left" vertical="top" wrapText="1"/>
    </xf>
    <xf numFmtId="0" fontId="26" fillId="0" borderId="37" xfId="3" applyFont="1" applyBorder="1" applyAlignment="1">
      <alignment horizontal="left" vertical="top" wrapText="1"/>
    </xf>
    <xf numFmtId="0" fontId="25" fillId="0" borderId="49" xfId="3" applyFont="1" applyBorder="1" applyAlignment="1">
      <alignment horizontal="left" vertical="top" wrapText="1"/>
    </xf>
    <xf numFmtId="0" fontId="11" fillId="0" borderId="43" xfId="3" applyFont="1" applyBorder="1" applyAlignment="1">
      <alignment horizontal="left" vertical="top" wrapText="1"/>
    </xf>
    <xf numFmtId="0" fontId="11" fillId="0" borderId="38" xfId="3" applyFont="1" applyBorder="1" applyAlignment="1">
      <alignment horizontal="left" vertical="top" wrapText="1"/>
    </xf>
    <xf numFmtId="0" fontId="3" fillId="5" borderId="1"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33" xfId="0" applyFont="1" applyFill="1" applyBorder="1" applyAlignment="1">
      <alignment horizontal="center" vertical="center"/>
    </xf>
    <xf numFmtId="164" fontId="0" fillId="6" borderId="4" xfId="0" applyNumberFormat="1" applyFill="1" applyBorder="1" applyAlignment="1" applyProtection="1">
      <alignment horizontal="left"/>
      <protection locked="0"/>
    </xf>
    <xf numFmtId="0" fontId="3" fillId="13" borderId="1" xfId="0" applyFont="1" applyFill="1" applyBorder="1" applyAlignment="1">
      <alignment horizontal="center" vertical="center"/>
    </xf>
    <xf numFmtId="0" fontId="3" fillId="13" borderId="31" xfId="0" applyFont="1" applyFill="1" applyBorder="1" applyAlignment="1">
      <alignment horizontal="center" vertical="center"/>
    </xf>
    <xf numFmtId="0" fontId="3" fillId="13" borderId="3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30" xfId="0" applyFont="1" applyFill="1" applyBorder="1" applyAlignment="1">
      <alignment horizontal="center" vertical="center"/>
    </xf>
    <xf numFmtId="0" fontId="3" fillId="13" borderId="33" xfId="0" applyFont="1" applyFill="1" applyBorder="1" applyAlignment="1">
      <alignment horizontal="center" vertical="center"/>
    </xf>
    <xf numFmtId="0" fontId="0" fillId="6" borderId="4" xfId="0" applyFill="1" applyBorder="1" applyAlignment="1" applyProtection="1">
      <alignment horizontal="left"/>
      <protection locked="0"/>
    </xf>
    <xf numFmtId="164" fontId="0" fillId="6" borderId="17" xfId="0" applyNumberFormat="1" applyFill="1" applyBorder="1" applyAlignment="1" applyProtection="1">
      <alignment horizontal="left"/>
      <protection locked="0"/>
    </xf>
    <xf numFmtId="164" fontId="0" fillId="6" borderId="19" xfId="0" applyNumberFormat="1" applyFill="1" applyBorder="1" applyAlignment="1" applyProtection="1">
      <alignment horizontal="left"/>
      <protection locked="0"/>
    </xf>
    <xf numFmtId="164" fontId="0" fillId="6" borderId="18" xfId="0" applyNumberFormat="1" applyFill="1" applyBorder="1" applyAlignment="1" applyProtection="1">
      <alignment horizontal="left"/>
      <protection locked="0"/>
    </xf>
    <xf numFmtId="0" fontId="0" fillId="2" borderId="4" xfId="0" applyFill="1" applyBorder="1" applyAlignment="1">
      <alignment horizontal="left" vertical="top" wrapText="1"/>
    </xf>
    <xf numFmtId="0" fontId="0" fillId="2" borderId="4" xfId="0" applyFill="1" applyBorder="1" applyAlignment="1">
      <alignment horizontal="left" vertical="top"/>
    </xf>
    <xf numFmtId="0" fontId="0" fillId="11" borderId="49" xfId="0" applyFill="1" applyBorder="1" applyAlignment="1">
      <alignment horizontal="left" vertical="center"/>
    </xf>
    <xf numFmtId="0" fontId="0" fillId="11" borderId="43" xfId="0" applyFill="1" applyBorder="1" applyAlignment="1">
      <alignment horizontal="left" vertical="center"/>
    </xf>
    <xf numFmtId="0" fontId="0" fillId="11" borderId="38" xfId="0" applyFill="1" applyBorder="1" applyAlignment="1">
      <alignment horizontal="left" vertical="center"/>
    </xf>
    <xf numFmtId="0" fontId="0" fillId="11" borderId="54" xfId="0" applyFill="1" applyBorder="1" applyAlignment="1">
      <alignment horizontal="left" vertical="center"/>
    </xf>
    <xf numFmtId="0" fontId="0" fillId="11" borderId="55" xfId="0" applyFill="1" applyBorder="1" applyAlignment="1">
      <alignment horizontal="left" vertical="center"/>
    </xf>
    <xf numFmtId="0" fontId="0" fillId="11" borderId="37" xfId="0" applyFill="1" applyBorder="1" applyAlignment="1">
      <alignment horizontal="left" vertical="center"/>
    </xf>
    <xf numFmtId="14" fontId="0" fillId="6" borderId="4" xfId="0" applyNumberFormat="1" applyFill="1" applyBorder="1" applyAlignment="1" applyProtection="1">
      <alignment horizontal="left"/>
      <protection locked="0"/>
    </xf>
    <xf numFmtId="14" fontId="0" fillId="6" borderId="17" xfId="0" applyNumberFormat="1" applyFill="1" applyBorder="1" applyAlignment="1" applyProtection="1">
      <alignment horizontal="left"/>
      <protection locked="0"/>
    </xf>
    <xf numFmtId="0" fontId="0" fillId="6" borderId="19" xfId="0" applyFill="1" applyBorder="1" applyAlignment="1" applyProtection="1">
      <alignment horizontal="left"/>
      <protection locked="0"/>
    </xf>
    <xf numFmtId="0" fontId="0" fillId="6" borderId="18" xfId="0" applyFill="1" applyBorder="1" applyAlignment="1" applyProtection="1">
      <alignment horizontal="left"/>
      <protection locked="0"/>
    </xf>
    <xf numFmtId="0" fontId="0" fillId="2" borderId="49" xfId="0" applyFill="1" applyBorder="1" applyAlignment="1">
      <alignment horizontal="left" vertical="top" wrapText="1"/>
    </xf>
    <xf numFmtId="0" fontId="0" fillId="2" borderId="43" xfId="0" applyFill="1" applyBorder="1" applyAlignment="1">
      <alignment horizontal="left" vertical="top" wrapText="1"/>
    </xf>
    <xf numFmtId="0" fontId="0" fillId="2" borderId="38" xfId="0" applyFill="1" applyBorder="1" applyAlignment="1">
      <alignment horizontal="left" vertical="top" wrapText="1"/>
    </xf>
    <xf numFmtId="0" fontId="0" fillId="2" borderId="53" xfId="0" applyFill="1" applyBorder="1" applyAlignment="1">
      <alignment horizontal="left" vertical="top" wrapText="1"/>
    </xf>
    <xf numFmtId="0" fontId="0" fillId="2" borderId="0" xfId="0" applyFill="1" applyAlignment="1">
      <alignment horizontal="left" vertical="top" wrapText="1"/>
    </xf>
    <xf numFmtId="0" fontId="0" fillId="2" borderId="46" xfId="0" applyFill="1" applyBorder="1" applyAlignment="1">
      <alignment horizontal="left" vertical="top" wrapText="1"/>
    </xf>
    <xf numFmtId="0" fontId="0" fillId="2" borderId="54" xfId="0" applyFill="1" applyBorder="1" applyAlignment="1">
      <alignment horizontal="left" vertical="top" wrapText="1"/>
    </xf>
    <xf numFmtId="0" fontId="0" fillId="2" borderId="55" xfId="0" applyFill="1" applyBorder="1" applyAlignment="1">
      <alignment horizontal="left" vertical="top" wrapText="1"/>
    </xf>
    <xf numFmtId="0" fontId="0" fillId="2" borderId="37" xfId="0" applyFill="1" applyBorder="1" applyAlignment="1">
      <alignment horizontal="left" vertical="top" wrapText="1"/>
    </xf>
    <xf numFmtId="0" fontId="0" fillId="11" borderId="17" xfId="0" applyFill="1" applyBorder="1" applyAlignment="1">
      <alignment horizontal="left"/>
    </xf>
    <xf numFmtId="0" fontId="0" fillId="11" borderId="19" xfId="0" applyFill="1" applyBorder="1" applyAlignment="1">
      <alignment horizontal="left"/>
    </xf>
    <xf numFmtId="0" fontId="0" fillId="11" borderId="18" xfId="0" applyFill="1" applyBorder="1" applyAlignment="1">
      <alignment horizontal="left"/>
    </xf>
    <xf numFmtId="0" fontId="0" fillId="6" borderId="17" xfId="0" applyFill="1" applyBorder="1" applyAlignment="1" applyProtection="1">
      <alignment horizontal="left"/>
      <protection locked="0"/>
    </xf>
    <xf numFmtId="0" fontId="2" fillId="2" borderId="53" xfId="0" applyFont="1" applyFill="1" applyBorder="1" applyAlignment="1">
      <alignment horizontal="center"/>
    </xf>
    <xf numFmtId="0" fontId="2" fillId="2" borderId="0" xfId="0" applyFont="1" applyFill="1" applyAlignment="1">
      <alignment horizontal="center"/>
    </xf>
    <xf numFmtId="0" fontId="0" fillId="6" borderId="5" xfId="0" applyFill="1" applyBorder="1" applyAlignment="1" applyProtection="1">
      <alignment horizontal="left"/>
      <protection locked="0"/>
    </xf>
    <xf numFmtId="49" fontId="0" fillId="6" borderId="17" xfId="0" applyNumberFormat="1" applyFill="1" applyBorder="1" applyAlignment="1" applyProtection="1">
      <alignment horizontal="left"/>
      <protection locked="0"/>
    </xf>
    <xf numFmtId="49" fontId="0" fillId="6" borderId="19" xfId="0" applyNumberFormat="1" applyFill="1" applyBorder="1" applyAlignment="1" applyProtection="1">
      <alignment horizontal="left"/>
      <protection locked="0"/>
    </xf>
    <xf numFmtId="49" fontId="0" fillId="6" borderId="18" xfId="0" applyNumberFormat="1" applyFill="1" applyBorder="1" applyAlignment="1" applyProtection="1">
      <alignment horizontal="left"/>
      <protection locked="0"/>
    </xf>
    <xf numFmtId="0" fontId="1" fillId="3" borderId="17"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10" borderId="44" xfId="0" applyFont="1" applyFill="1" applyBorder="1" applyAlignment="1">
      <alignment horizontal="left" vertical="center" wrapText="1"/>
    </xf>
    <xf numFmtId="0" fontId="0" fillId="10" borderId="43" xfId="0" applyFill="1" applyBorder="1" applyAlignment="1">
      <alignment horizontal="left" vertical="center" wrapText="1"/>
    </xf>
    <xf numFmtId="0" fontId="0" fillId="10" borderId="45" xfId="0" applyFill="1" applyBorder="1" applyAlignment="1">
      <alignment horizontal="left" vertical="center" wrapText="1"/>
    </xf>
    <xf numFmtId="0" fontId="0" fillId="10" borderId="3" xfId="0" applyFill="1" applyBorder="1" applyAlignment="1">
      <alignment horizontal="left" vertical="center" wrapText="1"/>
    </xf>
    <xf numFmtId="0" fontId="0" fillId="10" borderId="30" xfId="0" applyFill="1" applyBorder="1" applyAlignment="1">
      <alignment horizontal="left" vertical="center" wrapText="1"/>
    </xf>
    <xf numFmtId="0" fontId="0" fillId="10" borderId="33" xfId="0" applyFill="1" applyBorder="1" applyAlignment="1">
      <alignment horizontal="left" vertical="center" wrapText="1"/>
    </xf>
    <xf numFmtId="0" fontId="0" fillId="11" borderId="4" xfId="0" applyFill="1" applyBorder="1" applyAlignment="1">
      <alignment horizontal="left" vertical="center"/>
    </xf>
    <xf numFmtId="0" fontId="10" fillId="0" borderId="7" xfId="0" applyFont="1" applyBorder="1" applyAlignment="1">
      <alignment horizontal="left" wrapText="1"/>
    </xf>
    <xf numFmtId="0" fontId="10" fillId="0" borderId="4" xfId="0" applyFont="1" applyBorder="1" applyAlignment="1">
      <alignment horizontal="left" wrapText="1"/>
    </xf>
    <xf numFmtId="0" fontId="1" fillId="2" borderId="0" xfId="0" applyFont="1" applyFill="1" applyAlignment="1">
      <alignment horizontal="center" vertical="center"/>
    </xf>
    <xf numFmtId="0" fontId="1" fillId="0" borderId="0" xfId="0" applyFont="1" applyAlignment="1">
      <alignment horizontal="left" vertical="center" wrapText="1"/>
    </xf>
    <xf numFmtId="0" fontId="0" fillId="0" borderId="0" xfId="0" applyAlignment="1">
      <alignment horizontal="left" wrapText="1"/>
    </xf>
    <xf numFmtId="0" fontId="3" fillId="13" borderId="1" xfId="0" applyFont="1" applyFill="1" applyBorder="1" applyAlignment="1">
      <alignment horizontal="center" vertical="center" wrapText="1"/>
    </xf>
    <xf numFmtId="0" fontId="3" fillId="13" borderId="31" xfId="0" applyFont="1" applyFill="1" applyBorder="1" applyAlignment="1">
      <alignment horizontal="center" vertical="center" wrapText="1"/>
    </xf>
    <xf numFmtId="0" fontId="3" fillId="13" borderId="32"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30" xfId="0" applyFont="1" applyFill="1" applyBorder="1" applyAlignment="1">
      <alignment horizontal="center" vertical="center" wrapText="1"/>
    </xf>
    <xf numFmtId="0" fontId="3" fillId="13" borderId="33" xfId="0" applyFont="1" applyFill="1" applyBorder="1" applyAlignment="1">
      <alignment horizontal="center" vertical="center" wrapText="1"/>
    </xf>
    <xf numFmtId="0" fontId="1" fillId="11" borderId="29" xfId="0" applyFont="1" applyFill="1" applyBorder="1" applyAlignment="1">
      <alignment horizontal="left" vertical="center" wrapText="1"/>
    </xf>
    <xf numFmtId="0" fontId="1" fillId="11" borderId="20" xfId="0" applyFont="1" applyFill="1" applyBorder="1" applyAlignment="1">
      <alignment horizontal="left" vertical="center" wrapText="1"/>
    </xf>
    <xf numFmtId="0" fontId="1" fillId="11" borderId="21" xfId="0" applyFont="1" applyFill="1" applyBorder="1" applyAlignment="1">
      <alignment horizontal="left" vertical="center" wrapText="1"/>
    </xf>
    <xf numFmtId="0" fontId="1" fillId="2" borderId="0" xfId="0" applyFont="1" applyFill="1" applyAlignment="1">
      <alignment horizontal="center" vertical="top" wrapText="1"/>
    </xf>
    <xf numFmtId="0" fontId="1" fillId="3" borderId="0" xfId="0" applyFont="1" applyFill="1" applyAlignment="1">
      <alignment horizontal="left"/>
    </xf>
    <xf numFmtId="0" fontId="1" fillId="3" borderId="0" xfId="0" applyFont="1" applyFill="1" applyAlignment="1">
      <alignment horizontal="left" vertical="top" wrapText="1"/>
    </xf>
    <xf numFmtId="0" fontId="2" fillId="0" borderId="16" xfId="0" applyFont="1" applyBorder="1" applyAlignment="1">
      <alignment horizontal="right" vertical="center" textRotation="90" wrapText="1"/>
    </xf>
    <xf numFmtId="0" fontId="2" fillId="0" borderId="47" xfId="0" applyFont="1" applyBorder="1" applyAlignment="1">
      <alignment horizontal="right" vertical="center" textRotation="90" wrapText="1"/>
    </xf>
    <xf numFmtId="0" fontId="2" fillId="0" borderId="48" xfId="0" applyFont="1" applyBorder="1" applyAlignment="1">
      <alignment horizontal="right" vertical="center" textRotation="90"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7" xfId="0" applyFill="1" applyBorder="1" applyAlignment="1">
      <alignment horizontal="center" vertical="center" wrapText="1"/>
    </xf>
    <xf numFmtId="0" fontId="0" fillId="0" borderId="0" xfId="0" applyAlignment="1">
      <alignment horizontal="left" vertical="center" wrapText="1"/>
    </xf>
    <xf numFmtId="0" fontId="1" fillId="2" borderId="0" xfId="0" applyFont="1" applyFill="1" applyAlignment="1">
      <alignment horizontal="center"/>
    </xf>
    <xf numFmtId="0" fontId="0" fillId="3" borderId="0" xfId="0" applyFill="1" applyAlignment="1">
      <alignment horizontal="left"/>
    </xf>
    <xf numFmtId="0" fontId="0" fillId="3" borderId="0" xfId="0" applyFill="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2" borderId="0" xfId="0" applyFill="1" applyAlignment="1">
      <alignment horizontal="center" wrapText="1"/>
    </xf>
    <xf numFmtId="0" fontId="0" fillId="0" borderId="4" xfId="0" applyBorder="1" applyAlignment="1">
      <alignment vertical="center" wrapText="1"/>
    </xf>
    <xf numFmtId="0" fontId="1" fillId="0" borderId="4" xfId="0" applyFont="1" applyBorder="1" applyAlignment="1">
      <alignment horizontal="center"/>
    </xf>
    <xf numFmtId="0" fontId="1" fillId="0" borderId="4" xfId="0" applyFont="1" applyBorder="1" applyAlignment="1">
      <alignment horizontal="right" vertical="center" textRotation="90"/>
    </xf>
    <xf numFmtId="0" fontId="0" fillId="3" borderId="4" xfId="0" applyFill="1" applyBorder="1" applyAlignment="1">
      <alignment horizontal="center"/>
    </xf>
    <xf numFmtId="0" fontId="0" fillId="2" borderId="0" xfId="0" applyFill="1" applyAlignment="1">
      <alignment horizontal="center"/>
    </xf>
    <xf numFmtId="0" fontId="1" fillId="0" borderId="17" xfId="0" applyFont="1" applyBorder="1" applyAlignment="1">
      <alignment horizontal="left"/>
    </xf>
    <xf numFmtId="0" fontId="1" fillId="0" borderId="19" xfId="0" applyFont="1" applyBorder="1" applyAlignment="1">
      <alignment horizontal="left"/>
    </xf>
    <xf numFmtId="0" fontId="1" fillId="0" borderId="18" xfId="0" applyFont="1" applyBorder="1" applyAlignment="1">
      <alignment horizontal="left"/>
    </xf>
    <xf numFmtId="0" fontId="0" fillId="0" borderId="4" xfId="0" applyBorder="1" applyAlignment="1">
      <alignment vertical="center"/>
    </xf>
    <xf numFmtId="0" fontId="0" fillId="3" borderId="0" xfId="0" applyFill="1" applyAlignment="1">
      <alignment horizontal="center" vertical="center"/>
    </xf>
    <xf numFmtId="0" fontId="0" fillId="0" borderId="4" xfId="0" applyBorder="1" applyAlignment="1">
      <alignment horizontal="left" vertical="center" wrapText="1"/>
    </xf>
    <xf numFmtId="0" fontId="0" fillId="6" borderId="4" xfId="0" applyFill="1" applyBorder="1" applyAlignment="1" applyProtection="1">
      <alignment horizontal="left" vertical="center"/>
      <protection locked="0"/>
    </xf>
    <xf numFmtId="0" fontId="0" fillId="6" borderId="4" xfId="0" applyFill="1"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6" borderId="5" xfId="0" applyFill="1" applyBorder="1" applyAlignment="1" applyProtection="1">
      <alignment horizontal="left" vertical="center" wrapText="1"/>
      <protection locked="0"/>
    </xf>
    <xf numFmtId="0" fontId="0" fillId="6" borderId="6" xfId="0" applyFill="1" applyBorder="1" applyAlignment="1" applyProtection="1">
      <alignment horizontal="left" vertical="center" wrapText="1"/>
      <protection locked="0"/>
    </xf>
    <xf numFmtId="0" fontId="0" fillId="6" borderId="7" xfId="0" applyFill="1" applyBorder="1" applyAlignment="1" applyProtection="1">
      <alignment horizontal="left" vertical="center" wrapText="1"/>
      <protection locked="0"/>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0563C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30</xdr:row>
      <xdr:rowOff>174624</xdr:rowOff>
    </xdr:from>
    <xdr:to>
      <xdr:col>15</xdr:col>
      <xdr:colOff>486821</xdr:colOff>
      <xdr:row>64</xdr:row>
      <xdr:rowOff>12699</xdr:rowOff>
    </xdr:to>
    <xdr:pic>
      <xdr:nvPicPr>
        <xdr:cNvPr id="2" name="Picture 1">
          <a:extLst>
            <a:ext uri="{FF2B5EF4-FFF2-40B4-BE49-F238E27FC236}">
              <a16:creationId xmlns:a16="http://schemas.microsoft.com/office/drawing/2014/main" id="{A2EFD4EF-6EF8-4ECB-8551-1289FBF3EE93}"/>
            </a:ext>
          </a:extLst>
        </xdr:cNvPr>
        <xdr:cNvPicPr>
          <a:picLocks noChangeAspect="1"/>
        </xdr:cNvPicPr>
      </xdr:nvPicPr>
      <xdr:blipFill>
        <a:blip xmlns:r="http://schemas.openxmlformats.org/officeDocument/2006/relationships" r:embed="rId1"/>
        <a:stretch>
          <a:fillRect/>
        </a:stretch>
      </xdr:blipFill>
      <xdr:spPr>
        <a:xfrm>
          <a:off x="514350" y="7489824"/>
          <a:ext cx="8903746" cy="59880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za/sites/default/files/gcis_document/201409/316381263.pdf" TargetMode="External"/><Relationship Id="rId7" Type="http://schemas.openxmlformats.org/officeDocument/2006/relationships/image" Target="../media/image1.png"/><Relationship Id="rId2" Type="http://schemas.openxmlformats.org/officeDocument/2006/relationships/hyperlink" Target="https://store.sabs.co.za/catalog/product/view/id/2143705/s/sans-10400-xa-ed-2-00/" TargetMode="External"/><Relationship Id="rId1" Type="http://schemas.openxmlformats.org/officeDocument/2006/relationships/hyperlink" Target="https://store.sabs.co.za/catalog/product/view/_ignore_category/1/id/209447/s/sans-1544-ed-1-00/" TargetMode="External"/><Relationship Id="rId6" Type="http://schemas.openxmlformats.org/officeDocument/2006/relationships/printerSettings" Target="../printerSettings/printerSettings1.bin"/><Relationship Id="rId5" Type="http://schemas.openxmlformats.org/officeDocument/2006/relationships/hyperlink" Target="https://www.sanedi.org.za/energy-performance-certificates/index.htm" TargetMode="External"/><Relationship Id="rId4" Type="http://schemas.openxmlformats.org/officeDocument/2006/relationships/hyperlink" Target="https://eur02.safelinks.protection.outlook.com/?url=https%3A%2F%2Fgbcsa.org.za%2Fwp-content%2Fuploads%2F2022%2F06%2FEPC-Guideline-FINAL-May2022.pdf&amp;data=05%7C01%7C%7C5c4b3d65083d493f292208da792cd8fb%7C96e14e5a57ac48d7851d12f54eff5a60%7C0%7C0%7C637955532399177103%7CUnknown%7CTWFpbGZsb3d8eyJWIjoiMC4wLjAwMDAiLCJQIjoiV2luMzIiLCJBTiI6Ik1haWwiLCJXVCI6Mn0%3D%7C3000%7C%7C%7C&amp;sdata=DMdm4Os5XLbq3EuBxzYJms%2BfpA%2B3xovBSbjhTdWuut4%3D&amp;reserved=0" TargetMode="External"/></Relationships>
</file>

<file path=xl/worksheets/_rels/sheet10.xml.rels><?xml version="1.0" encoding="UTF-8" standalone="yes"?>
<Relationships xmlns="http://schemas.openxmlformats.org/package/2006/relationships"><Relationship Id="rId1" Type="http://schemas.openxmlformats.org/officeDocument/2006/relationships/image" Target="../media/image1.png"/></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W41"/>
  <sheetViews>
    <sheetView showGridLines="0" zoomScaleNormal="100" workbookViewId="0">
      <selection activeCell="I19" sqref="I15:I19"/>
    </sheetView>
  </sheetViews>
  <sheetFormatPr defaultRowHeight="15" x14ac:dyDescent="0.25"/>
  <cols>
    <col min="1" max="1" width="4.5703125" customWidth="1"/>
    <col min="8" max="8" width="3.5703125" customWidth="1"/>
    <col min="16" max="16" width="4.5703125" customWidth="1"/>
  </cols>
  <sheetData>
    <row r="1" spans="2:23" ht="14.45" customHeight="1" x14ac:dyDescent="0.25">
      <c r="B1" s="190" t="s">
        <v>0</v>
      </c>
      <c r="C1" s="191"/>
      <c r="D1" s="191"/>
      <c r="E1" s="191"/>
      <c r="F1" s="191"/>
      <c r="G1" s="192"/>
      <c r="I1" s="190" t="s">
        <v>1</v>
      </c>
      <c r="J1" s="191"/>
      <c r="K1" s="191"/>
      <c r="L1" s="191"/>
      <c r="M1" s="191"/>
      <c r="N1" s="191"/>
      <c r="O1" s="192"/>
      <c r="Q1" s="190" t="s">
        <v>2</v>
      </c>
      <c r="R1" s="191"/>
      <c r="S1" s="191"/>
      <c r="T1" s="191"/>
      <c r="U1" s="191"/>
      <c r="V1" s="191"/>
      <c r="W1" s="192"/>
    </row>
    <row r="2" spans="2:23" ht="14.45" customHeight="1" thickBot="1" x14ac:dyDescent="0.3">
      <c r="B2" s="193"/>
      <c r="C2" s="194"/>
      <c r="D2" s="194"/>
      <c r="E2" s="194"/>
      <c r="F2" s="194"/>
      <c r="G2" s="195"/>
      <c r="I2" s="193"/>
      <c r="J2" s="194"/>
      <c r="K2" s="194"/>
      <c r="L2" s="194"/>
      <c r="M2" s="194"/>
      <c r="N2" s="194"/>
      <c r="O2" s="195"/>
      <c r="Q2" s="193"/>
      <c r="R2" s="194"/>
      <c r="S2" s="194"/>
      <c r="T2" s="194"/>
      <c r="U2" s="194"/>
      <c r="V2" s="194"/>
      <c r="W2" s="195"/>
    </row>
    <row r="3" spans="2:23" ht="15.75" thickBot="1" x14ac:dyDescent="0.3"/>
    <row r="4" spans="2:23" ht="15.95" customHeight="1" thickBot="1" x14ac:dyDescent="0.3">
      <c r="B4" s="202" t="s">
        <v>3</v>
      </c>
      <c r="C4" s="203"/>
      <c r="D4" s="203"/>
      <c r="E4" s="203"/>
      <c r="F4" s="203"/>
      <c r="G4" s="204"/>
      <c r="I4" s="201"/>
      <c r="J4" s="201"/>
      <c r="K4" s="189" t="s">
        <v>4</v>
      </c>
      <c r="L4" s="189"/>
      <c r="M4" s="189"/>
      <c r="N4" s="189"/>
      <c r="O4" s="189"/>
      <c r="Q4" s="196" t="s">
        <v>5</v>
      </c>
      <c r="R4" s="197"/>
      <c r="S4" s="197"/>
      <c r="T4" s="197"/>
      <c r="U4" s="197"/>
      <c r="V4" s="197"/>
      <c r="W4" s="198"/>
    </row>
    <row r="5" spans="2:23" x14ac:dyDescent="0.25">
      <c r="B5" s="10"/>
      <c r="G5" s="11"/>
      <c r="K5" s="76"/>
      <c r="L5" s="76"/>
      <c r="M5" s="76"/>
      <c r="N5" s="76"/>
      <c r="O5" s="76"/>
      <c r="Q5" s="199"/>
      <c r="R5" s="170"/>
      <c r="S5" s="170"/>
      <c r="T5" s="170"/>
      <c r="U5" s="170"/>
      <c r="V5" s="170"/>
      <c r="W5" s="200"/>
    </row>
    <row r="6" spans="2:23" x14ac:dyDescent="0.25">
      <c r="B6" s="169" t="s">
        <v>6</v>
      </c>
      <c r="C6" s="170"/>
      <c r="D6" s="170"/>
      <c r="E6" s="170"/>
      <c r="F6" s="170"/>
      <c r="G6" s="171"/>
      <c r="I6" s="188"/>
      <c r="J6" s="188"/>
      <c r="K6" s="189" t="s">
        <v>7</v>
      </c>
      <c r="L6" s="189"/>
      <c r="M6" s="189"/>
      <c r="N6" s="189"/>
      <c r="O6" s="189"/>
      <c r="Q6" s="199"/>
      <c r="R6" s="170"/>
      <c r="S6" s="170"/>
      <c r="T6" s="170"/>
      <c r="U6" s="170"/>
      <c r="V6" s="170"/>
      <c r="W6" s="200"/>
    </row>
    <row r="7" spans="2:23" ht="13.5" customHeight="1" thickBot="1" x14ac:dyDescent="0.3">
      <c r="B7" s="172"/>
      <c r="C7" s="173"/>
      <c r="D7" s="173"/>
      <c r="E7" s="173"/>
      <c r="F7" s="173"/>
      <c r="G7" s="174"/>
      <c r="K7" s="76"/>
      <c r="L7" s="76"/>
      <c r="M7" s="76"/>
      <c r="N7" s="76"/>
      <c r="O7" s="76"/>
      <c r="Q7" s="199"/>
      <c r="R7" s="170"/>
      <c r="S7" s="170"/>
      <c r="T7" s="170"/>
      <c r="U7" s="170"/>
      <c r="V7" s="170"/>
      <c r="W7" s="200"/>
    </row>
    <row r="8" spans="2:23" ht="18" customHeight="1" thickBot="1" x14ac:dyDescent="0.3">
      <c r="I8" s="178"/>
      <c r="J8" s="178"/>
      <c r="K8" s="189" t="s">
        <v>8</v>
      </c>
      <c r="L8" s="189"/>
      <c r="M8" s="189"/>
      <c r="N8" s="189"/>
      <c r="O8" s="189"/>
      <c r="Q8" s="185" t="s">
        <v>9</v>
      </c>
      <c r="R8" s="186"/>
      <c r="S8" s="186"/>
      <c r="T8" s="186"/>
      <c r="U8" s="186"/>
      <c r="V8" s="186"/>
      <c r="W8" s="187"/>
    </row>
    <row r="9" spans="2:23" ht="16.5" thickBot="1" x14ac:dyDescent="0.3">
      <c r="B9" s="166" t="s">
        <v>10</v>
      </c>
      <c r="C9" s="167"/>
      <c r="D9" s="167"/>
      <c r="E9" s="167"/>
      <c r="F9" s="167"/>
      <c r="G9" s="168"/>
    </row>
    <row r="10" spans="2:23" ht="14.45" customHeight="1" x14ac:dyDescent="0.25">
      <c r="B10" s="10"/>
      <c r="G10" s="11"/>
      <c r="Q10" s="179" t="s">
        <v>11</v>
      </c>
      <c r="R10" s="180"/>
      <c r="S10" s="180"/>
      <c r="T10" s="180"/>
      <c r="U10" s="180"/>
      <c r="V10" s="180"/>
      <c r="W10" s="181"/>
    </row>
    <row r="11" spans="2:23" x14ac:dyDescent="0.25">
      <c r="B11" s="169" t="s">
        <v>12</v>
      </c>
      <c r="C11" s="170"/>
      <c r="D11" s="170"/>
      <c r="E11" s="170"/>
      <c r="F11" s="170"/>
      <c r="G11" s="171"/>
      <c r="Q11" s="182"/>
      <c r="R11" s="183"/>
      <c r="S11" s="183"/>
      <c r="T11" s="183"/>
      <c r="U11" s="183"/>
      <c r="V11" s="183"/>
      <c r="W11" s="184"/>
    </row>
    <row r="12" spans="2:23" x14ac:dyDescent="0.25">
      <c r="B12" s="169"/>
      <c r="C12" s="170"/>
      <c r="D12" s="170"/>
      <c r="E12" s="170"/>
      <c r="F12" s="170"/>
      <c r="G12" s="171"/>
      <c r="Q12" s="182"/>
      <c r="R12" s="183"/>
      <c r="S12" s="183"/>
      <c r="T12" s="183"/>
      <c r="U12" s="183"/>
      <c r="V12" s="183"/>
      <c r="W12" s="184"/>
    </row>
    <row r="13" spans="2:23" ht="15.75" thickBot="1" x14ac:dyDescent="0.3">
      <c r="B13" s="172"/>
      <c r="C13" s="173"/>
      <c r="D13" s="173"/>
      <c r="E13" s="173"/>
      <c r="F13" s="173"/>
      <c r="G13" s="174"/>
      <c r="Q13" s="182"/>
      <c r="R13" s="183"/>
      <c r="S13" s="183"/>
      <c r="T13" s="183"/>
      <c r="U13" s="183"/>
      <c r="V13" s="183"/>
      <c r="W13" s="184"/>
    </row>
    <row r="14" spans="2:23" ht="15.75" thickBot="1" x14ac:dyDescent="0.3">
      <c r="Q14" s="182"/>
      <c r="R14" s="183"/>
      <c r="S14" s="183"/>
      <c r="T14" s="183"/>
      <c r="U14" s="183"/>
      <c r="V14" s="183"/>
      <c r="W14" s="184"/>
    </row>
    <row r="15" spans="2:23" ht="16.5" thickBot="1" x14ac:dyDescent="0.3">
      <c r="B15" s="175" t="s">
        <v>13</v>
      </c>
      <c r="C15" s="176"/>
      <c r="D15" s="176"/>
      <c r="E15" s="176"/>
      <c r="F15" s="176"/>
      <c r="G15" s="177"/>
      <c r="Q15" s="185" t="s">
        <v>14</v>
      </c>
      <c r="R15" s="186"/>
      <c r="S15" s="186"/>
      <c r="T15" s="186"/>
      <c r="U15" s="186"/>
      <c r="V15" s="186"/>
      <c r="W15" s="187"/>
    </row>
    <row r="16" spans="2:23" x14ac:dyDescent="0.25">
      <c r="B16" s="10"/>
      <c r="G16" s="11"/>
    </row>
    <row r="17" spans="2:23" x14ac:dyDescent="0.25">
      <c r="B17" s="169" t="s">
        <v>15</v>
      </c>
      <c r="C17" s="170"/>
      <c r="D17" s="170"/>
      <c r="E17" s="170"/>
      <c r="F17" s="170"/>
      <c r="G17" s="171"/>
      <c r="Q17" s="205" t="s">
        <v>551</v>
      </c>
      <c r="R17" s="206"/>
      <c r="S17" s="206"/>
      <c r="T17" s="206"/>
      <c r="U17" s="206"/>
      <c r="V17" s="206"/>
      <c r="W17" s="207"/>
    </row>
    <row r="18" spans="2:23" ht="14.45" customHeight="1" x14ac:dyDescent="0.25">
      <c r="B18" s="169"/>
      <c r="C18" s="170"/>
      <c r="D18" s="170"/>
      <c r="E18" s="170"/>
      <c r="F18" s="170"/>
      <c r="G18" s="171"/>
      <c r="Q18" s="223" t="s">
        <v>552</v>
      </c>
      <c r="R18" s="224"/>
      <c r="S18" s="224"/>
      <c r="T18" s="224"/>
      <c r="U18" s="224"/>
      <c r="V18" s="224"/>
      <c r="W18" s="225"/>
    </row>
    <row r="19" spans="2:23" ht="15" customHeight="1" thickBot="1" x14ac:dyDescent="0.3">
      <c r="B19" s="172"/>
      <c r="C19" s="173"/>
      <c r="D19" s="173"/>
      <c r="E19" s="173"/>
      <c r="F19" s="173"/>
      <c r="G19" s="174"/>
      <c r="Q19" s="223" t="s">
        <v>553</v>
      </c>
      <c r="R19" s="224"/>
      <c r="S19" s="224"/>
      <c r="T19" s="224"/>
      <c r="U19" s="224"/>
      <c r="V19" s="224"/>
      <c r="W19" s="225"/>
    </row>
    <row r="20" spans="2:23" ht="15" customHeight="1" thickBot="1" x14ac:dyDescent="0.3">
      <c r="Q20" s="226" t="s">
        <v>554</v>
      </c>
      <c r="R20" s="227"/>
      <c r="S20" s="227"/>
      <c r="T20" s="227"/>
      <c r="U20" s="227"/>
      <c r="V20" s="227"/>
      <c r="W20" s="228"/>
    </row>
    <row r="21" spans="2:23" ht="15.95" customHeight="1" thickBot="1" x14ac:dyDescent="0.3">
      <c r="B21" s="217" t="s">
        <v>16</v>
      </c>
      <c r="C21" s="218"/>
      <c r="D21" s="218"/>
      <c r="E21" s="218"/>
      <c r="F21" s="218"/>
      <c r="G21" s="219"/>
    </row>
    <row r="22" spans="2:23" x14ac:dyDescent="0.25">
      <c r="B22" s="138"/>
      <c r="C22" s="139"/>
      <c r="D22" s="139"/>
      <c r="E22" s="139"/>
      <c r="F22" s="139"/>
      <c r="G22" s="140"/>
      <c r="Q22" s="229" t="s">
        <v>555</v>
      </c>
      <c r="R22" s="230"/>
      <c r="S22" s="230"/>
      <c r="T22" s="230"/>
      <c r="U22" s="230"/>
      <c r="V22" s="230"/>
      <c r="W22" s="231"/>
    </row>
    <row r="23" spans="2:23" ht="14.45" customHeight="1" x14ac:dyDescent="0.25">
      <c r="B23" s="169" t="s">
        <v>17</v>
      </c>
      <c r="C23" s="170"/>
      <c r="D23" s="170"/>
      <c r="E23" s="170"/>
      <c r="F23" s="170"/>
      <c r="G23" s="171"/>
      <c r="Q23" s="220" t="s">
        <v>556</v>
      </c>
      <c r="R23" s="221"/>
      <c r="S23" s="221"/>
      <c r="T23" s="221"/>
      <c r="U23" s="221"/>
      <c r="V23" s="221"/>
      <c r="W23" s="222"/>
    </row>
    <row r="24" spans="2:23" ht="15.75" thickBot="1" x14ac:dyDescent="0.3">
      <c r="B24" s="172"/>
      <c r="C24" s="173"/>
      <c r="D24" s="173"/>
      <c r="E24" s="173"/>
      <c r="F24" s="173"/>
      <c r="G24" s="174"/>
    </row>
    <row r="25" spans="2:23" ht="15.75" thickBot="1" x14ac:dyDescent="0.3"/>
    <row r="26" spans="2:23" ht="16.5" thickBot="1" x14ac:dyDescent="0.3">
      <c r="B26" s="214" t="s">
        <v>18</v>
      </c>
      <c r="C26" s="215"/>
      <c r="D26" s="215"/>
      <c r="E26" s="215"/>
      <c r="F26" s="215"/>
      <c r="G26" s="216"/>
    </row>
    <row r="27" spans="2:23" x14ac:dyDescent="0.25">
      <c r="B27" s="10"/>
      <c r="G27" s="11"/>
    </row>
    <row r="28" spans="2:23" ht="14.45" customHeight="1" x14ac:dyDescent="0.25">
      <c r="B28" s="169" t="s">
        <v>19</v>
      </c>
      <c r="C28" s="170"/>
      <c r="D28" s="170"/>
      <c r="E28" s="170"/>
      <c r="F28" s="170"/>
      <c r="G28" s="171"/>
    </row>
    <row r="29" spans="2:23" x14ac:dyDescent="0.25">
      <c r="B29" s="169"/>
      <c r="C29" s="170"/>
      <c r="D29" s="170"/>
      <c r="E29" s="170"/>
      <c r="F29" s="170"/>
      <c r="G29" s="171"/>
    </row>
    <row r="30" spans="2:23" ht="15.75" thickBot="1" x14ac:dyDescent="0.3">
      <c r="B30" s="172"/>
      <c r="C30" s="173"/>
      <c r="D30" s="173"/>
      <c r="E30" s="173"/>
      <c r="F30" s="173"/>
      <c r="G30" s="174"/>
    </row>
    <row r="31" spans="2:23" ht="15.6" customHeight="1" thickBot="1" x14ac:dyDescent="0.3">
      <c r="B31" s="82"/>
      <c r="C31" s="82"/>
      <c r="D31" s="82"/>
      <c r="E31" s="82"/>
      <c r="F31" s="82"/>
      <c r="G31" s="82"/>
    </row>
    <row r="32" spans="2:23" ht="16.5" thickBot="1" x14ac:dyDescent="0.3">
      <c r="B32" s="211" t="s">
        <v>20</v>
      </c>
      <c r="C32" s="212"/>
      <c r="D32" s="212"/>
      <c r="E32" s="212"/>
      <c r="F32" s="212"/>
      <c r="G32" s="213"/>
    </row>
    <row r="33" spans="2:7" x14ac:dyDescent="0.25">
      <c r="B33" s="138"/>
      <c r="C33" s="139"/>
      <c r="D33" s="139"/>
      <c r="E33" s="139"/>
      <c r="F33" s="139"/>
      <c r="G33" s="140"/>
    </row>
    <row r="34" spans="2:7" ht="14.45" customHeight="1" x14ac:dyDescent="0.25">
      <c r="B34" s="169" t="s">
        <v>21</v>
      </c>
      <c r="C34" s="170"/>
      <c r="D34" s="170"/>
      <c r="E34" s="170"/>
      <c r="F34" s="170"/>
      <c r="G34" s="171"/>
    </row>
    <row r="35" spans="2:7" ht="15.75" thickBot="1" x14ac:dyDescent="0.3">
      <c r="B35" s="172"/>
      <c r="C35" s="173"/>
      <c r="D35" s="173"/>
      <c r="E35" s="173"/>
      <c r="F35" s="173"/>
      <c r="G35" s="174"/>
    </row>
    <row r="36" spans="2:7" ht="15.75" thickBot="1" x14ac:dyDescent="0.3"/>
    <row r="37" spans="2:7" ht="16.5" thickBot="1" x14ac:dyDescent="0.3">
      <c r="B37" s="208" t="s">
        <v>22</v>
      </c>
      <c r="C37" s="209"/>
      <c r="D37" s="209"/>
      <c r="E37" s="209"/>
      <c r="F37" s="209"/>
      <c r="G37" s="210"/>
    </row>
    <row r="38" spans="2:7" x14ac:dyDescent="0.25">
      <c r="B38" s="10"/>
      <c r="G38" s="11"/>
    </row>
    <row r="39" spans="2:7" x14ac:dyDescent="0.25">
      <c r="B39" s="169" t="s">
        <v>23</v>
      </c>
      <c r="C39" s="170"/>
      <c r="D39" s="170"/>
      <c r="E39" s="170"/>
      <c r="F39" s="170"/>
      <c r="G39" s="171"/>
    </row>
    <row r="40" spans="2:7" x14ac:dyDescent="0.25">
      <c r="B40" s="169"/>
      <c r="C40" s="170"/>
      <c r="D40" s="170"/>
      <c r="E40" s="170"/>
      <c r="F40" s="170"/>
      <c r="G40" s="171"/>
    </row>
    <row r="41" spans="2:7" ht="15.75" thickBot="1" x14ac:dyDescent="0.3">
      <c r="B41" s="172"/>
      <c r="C41" s="173"/>
      <c r="D41" s="173"/>
      <c r="E41" s="173"/>
      <c r="F41" s="173"/>
      <c r="G41" s="174"/>
    </row>
  </sheetData>
  <sheetProtection algorithmName="SHA-512" hashValue="IWVwBL7D+zkM57MaN3Fr/rcPAMcGrWmbyszHXxqfQNOEOEXIQexx6kRqWjTsknqbps+9ETDusI6qSn1QPs9WSw==" saltValue="wOdZXSNYhLqcj2FgVXy2Ng==" spinCount="100000" sheet="1" objects="1" scenarios="1"/>
  <mergeCells count="33">
    <mergeCell ref="Q17:W17"/>
    <mergeCell ref="B37:G37"/>
    <mergeCell ref="B39:G41"/>
    <mergeCell ref="B23:G24"/>
    <mergeCell ref="B28:G30"/>
    <mergeCell ref="B34:G35"/>
    <mergeCell ref="B32:G32"/>
    <mergeCell ref="B26:G26"/>
    <mergeCell ref="B21:G21"/>
    <mergeCell ref="Q23:W23"/>
    <mergeCell ref="Q18:W18"/>
    <mergeCell ref="Q19:W19"/>
    <mergeCell ref="Q20:W20"/>
    <mergeCell ref="Q22:W22"/>
    <mergeCell ref="Q1:W2"/>
    <mergeCell ref="Q4:W7"/>
    <mergeCell ref="B1:G2"/>
    <mergeCell ref="I4:J4"/>
    <mergeCell ref="I1:O2"/>
    <mergeCell ref="K4:O4"/>
    <mergeCell ref="B4:G4"/>
    <mergeCell ref="B6:G7"/>
    <mergeCell ref="Q10:W14"/>
    <mergeCell ref="Q15:W15"/>
    <mergeCell ref="I6:J6"/>
    <mergeCell ref="K8:O8"/>
    <mergeCell ref="K6:O6"/>
    <mergeCell ref="Q8:W8"/>
    <mergeCell ref="B9:G9"/>
    <mergeCell ref="B11:G13"/>
    <mergeCell ref="B15:G15"/>
    <mergeCell ref="B17:G19"/>
    <mergeCell ref="I8:J8"/>
  </mergeCells>
  <hyperlinks>
    <hyperlink ref="Q8:W8" r:id="rId1" display="Purchase SANS1544:2014 here" xr:uid="{9D464994-C968-48FF-9818-4728C0DD946E}"/>
    <hyperlink ref="Q15:W15" r:id="rId2" display="Purchase SANS 10400-XA:2021 here" xr:uid="{B886FA84-ECC8-4328-8ABC-DEDE051348BD}"/>
    <hyperlink ref="Q18:W18" r:id="rId3" display="Access National Energy Act No. 34 OF 2008 here" xr:uid="{E3331DFC-74AE-404A-A1C4-4551DF40CED7}"/>
    <hyperlink ref="Q19:W19" r:id="rId4" display="Access the SANEDI EPC guide here" xr:uid="{E844E51D-5A6E-4553-854C-5B2C6BDEE948}"/>
    <hyperlink ref="Q20:W20" r:id="rId5" location="SANAS-Accreditation" display="View the list of SANAS Inspection Bodies here" xr:uid="{0C6CD460-5C29-4ABF-B786-BA9497BF7310}"/>
  </hyperlinks>
  <pageMargins left="0.7" right="0.7" top="0.75" bottom="0.75" header="0.3" footer="0.3"/>
  <pageSetup paperSize="9" orientation="portrait" horizontalDpi="4294967295" verticalDpi="4294967295" r:id="rId6"/>
  <pictur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35F5D-90B1-4392-9B34-0A3FD40BCD0F}">
  <sheetPr>
    <tabColor rgb="FF92D050"/>
  </sheetPr>
  <dimension ref="B1:C43"/>
  <sheetViews>
    <sheetView showGridLines="0" topLeftCell="A15" zoomScaleNormal="100" workbookViewId="0">
      <selection activeCell="M25" sqref="M25"/>
    </sheetView>
  </sheetViews>
  <sheetFormatPr defaultRowHeight="15" x14ac:dyDescent="0.25"/>
  <cols>
    <col min="1" max="1" width="4.5703125" customWidth="1"/>
    <col min="2" max="2" width="58.85546875" customWidth="1"/>
    <col min="3" max="3" width="32.5703125" customWidth="1"/>
    <col min="4" max="4" width="4.5703125" customWidth="1"/>
  </cols>
  <sheetData>
    <row r="1" spans="2:3" ht="14.45" customHeight="1" x14ac:dyDescent="0.25">
      <c r="B1" s="239" t="s">
        <v>344</v>
      </c>
      <c r="C1" s="241"/>
    </row>
    <row r="2" spans="2:3" ht="15" customHeight="1" thickBot="1" x14ac:dyDescent="0.3">
      <c r="B2" s="242"/>
      <c r="C2" s="244"/>
    </row>
    <row r="4" spans="2:3" x14ac:dyDescent="0.25">
      <c r="B4" s="332" t="s">
        <v>345</v>
      </c>
      <c r="C4" s="332"/>
    </row>
    <row r="5" spans="2:3" x14ac:dyDescent="0.25">
      <c r="B5" s="86" t="s">
        <v>346</v>
      </c>
      <c r="C5" s="64" t="str">
        <f>'Building Information'!C7:J7</f>
        <v>The Energy Building</v>
      </c>
    </row>
    <row r="6" spans="2:3" x14ac:dyDescent="0.25">
      <c r="B6" s="86" t="s">
        <v>80</v>
      </c>
      <c r="C6" s="64" t="str">
        <f>'Building Information'!C8:J8</f>
        <v xml:space="preserve">58 Energy Street </v>
      </c>
    </row>
    <row r="7" spans="2:3" x14ac:dyDescent="0.25">
      <c r="B7" s="86" t="s">
        <v>82</v>
      </c>
      <c r="C7" s="64" t="str">
        <f>'Building Information'!C9:J9</f>
        <v>Hillbrow</v>
      </c>
    </row>
    <row r="8" spans="2:3" x14ac:dyDescent="0.25">
      <c r="B8" s="86" t="s">
        <v>347</v>
      </c>
      <c r="C8" s="64" t="str">
        <f>'Building Information'!C10:J10</f>
        <v>Johannesburg</v>
      </c>
    </row>
    <row r="9" spans="2:3" x14ac:dyDescent="0.25">
      <c r="B9" s="86" t="s">
        <v>348</v>
      </c>
      <c r="C9" s="64">
        <f>'Building Information'!C11:J11</f>
        <v>2193</v>
      </c>
    </row>
    <row r="10" spans="2:3" x14ac:dyDescent="0.25">
      <c r="B10" s="86" t="s">
        <v>89</v>
      </c>
      <c r="C10" s="64" t="str">
        <f>'Building Information'!C12:J12</f>
        <v>Gauteng</v>
      </c>
    </row>
    <row r="11" spans="2:3" x14ac:dyDescent="0.25">
      <c r="B11" s="86" t="s">
        <v>349</v>
      </c>
      <c r="C11" s="75" t="str">
        <f>'Building Information'!C16:J16</f>
        <v>-29.353, 30.598</v>
      </c>
    </row>
    <row r="12" spans="2:3" x14ac:dyDescent="0.25">
      <c r="B12" s="3" t="s">
        <v>350</v>
      </c>
      <c r="C12" s="64" t="str">
        <f>'Building Information'!C6:J6</f>
        <v>Siyabonga Properties</v>
      </c>
    </row>
    <row r="13" spans="2:3" x14ac:dyDescent="0.25">
      <c r="B13" s="3" t="s">
        <v>351</v>
      </c>
      <c r="C13" s="64" t="str">
        <f>'Building Information'!C31:J31</f>
        <v>A2</v>
      </c>
    </row>
    <row r="14" spans="2:3" x14ac:dyDescent="0.25">
      <c r="B14" s="3" t="s">
        <v>352</v>
      </c>
      <c r="C14" s="64">
        <f>'Building Information'!C29:J29</f>
        <v>8</v>
      </c>
    </row>
    <row r="15" spans="2:3" x14ac:dyDescent="0.25">
      <c r="B15" s="3" t="s">
        <v>353</v>
      </c>
      <c r="C15" s="64">
        <f>Calculations!H99</f>
        <v>2045</v>
      </c>
    </row>
    <row r="16" spans="2:3" x14ac:dyDescent="0.25">
      <c r="B16" s="3" t="s">
        <v>354</v>
      </c>
      <c r="C16" s="64">
        <f>'Building Information'!C28:J28</f>
        <v>2008</v>
      </c>
    </row>
    <row r="17" spans="2:3" x14ac:dyDescent="0.25">
      <c r="B17" s="3" t="s">
        <v>355</v>
      </c>
      <c r="C17" s="65">
        <f>'Building Information'!C39:J39</f>
        <v>39668</v>
      </c>
    </row>
    <row r="18" spans="2:3" x14ac:dyDescent="0.25">
      <c r="B18" s="3" t="s">
        <v>356</v>
      </c>
      <c r="C18" s="65">
        <f>'Building Information'!C36:J36</f>
        <v>39847</v>
      </c>
    </row>
    <row r="19" spans="2:3" x14ac:dyDescent="0.25">
      <c r="B19" s="3" t="s">
        <v>357</v>
      </c>
      <c r="C19" s="64">
        <f>'Building Information'!C33:J33</f>
        <v>2011</v>
      </c>
    </row>
    <row r="20" spans="2:3" x14ac:dyDescent="0.25">
      <c r="B20" s="3" t="s">
        <v>358</v>
      </c>
      <c r="C20" s="64" t="str">
        <f>'Building Information'!C14:J14</f>
        <v xml:space="preserve">1 - Cold interior - JHB, Bloemfontein </v>
      </c>
    </row>
    <row r="21" spans="2:3" x14ac:dyDescent="0.25">
      <c r="B21" s="3" t="s">
        <v>359</v>
      </c>
      <c r="C21" s="64" t="str">
        <f>'Building Information'!C13:J13</f>
        <v>12345RE</v>
      </c>
    </row>
    <row r="22" spans="2:3" x14ac:dyDescent="0.25">
      <c r="B22" s="332" t="s">
        <v>360</v>
      </c>
      <c r="C22" s="332"/>
    </row>
    <row r="23" spans="2:3" x14ac:dyDescent="0.25">
      <c r="B23" s="3" t="s">
        <v>361</v>
      </c>
      <c r="C23" s="48">
        <f>Calculations!H660</f>
        <v>1132.6923076923076</v>
      </c>
    </row>
    <row r="24" spans="2:3" x14ac:dyDescent="0.25">
      <c r="B24" s="3" t="s">
        <v>362</v>
      </c>
      <c r="C24" s="48">
        <f>Calculations!H66</f>
        <v>103200</v>
      </c>
    </row>
    <row r="25" spans="2:3" ht="30" x14ac:dyDescent="0.25">
      <c r="B25" s="31" t="s">
        <v>363</v>
      </c>
      <c r="C25" s="48">
        <f>Calculations!H297</f>
        <v>90629.4</v>
      </c>
    </row>
    <row r="26" spans="2:3" x14ac:dyDescent="0.25">
      <c r="B26" s="3" t="s">
        <v>364</v>
      </c>
      <c r="C26" s="48">
        <f>'Energy Consumed'!D6</f>
        <v>100000</v>
      </c>
    </row>
    <row r="27" spans="2:3" x14ac:dyDescent="0.25">
      <c r="B27" s="3" t="s">
        <v>365</v>
      </c>
      <c r="C27" s="48">
        <f>Calculations!H17</f>
        <v>13200</v>
      </c>
    </row>
    <row r="28" spans="2:3" x14ac:dyDescent="0.25">
      <c r="B28" s="3" t="s">
        <v>366</v>
      </c>
      <c r="C28" s="48">
        <f>Calculations!H31</f>
        <v>0</v>
      </c>
    </row>
    <row r="29" spans="2:3" x14ac:dyDescent="0.25">
      <c r="B29" s="3" t="s">
        <v>367</v>
      </c>
      <c r="C29" s="48">
        <f>Calculations!H41</f>
        <v>0</v>
      </c>
    </row>
    <row r="30" spans="2:3" x14ac:dyDescent="0.25">
      <c r="B30" s="3" t="s">
        <v>368</v>
      </c>
      <c r="C30" s="48">
        <f>Calculations!H54</f>
        <v>0</v>
      </c>
    </row>
    <row r="31" spans="2:3" x14ac:dyDescent="0.25">
      <c r="B31" s="332" t="s">
        <v>369</v>
      </c>
      <c r="C31" s="332"/>
    </row>
    <row r="32" spans="2:3" x14ac:dyDescent="0.25">
      <c r="B32" s="31" t="s">
        <v>370</v>
      </c>
      <c r="C32" s="80" t="str">
        <f>IF('Building Information'!$C$30="Single",Calculations!H665, "N/A")</f>
        <v>N/A</v>
      </c>
    </row>
    <row r="33" spans="2:3" ht="30" x14ac:dyDescent="0.25">
      <c r="B33" s="31" t="s">
        <v>371</v>
      </c>
      <c r="C33" s="80">
        <f>IF('Building Information'!$C$30="Multiple",Calculations!H716, "N/A")</f>
        <v>142.92176039119806</v>
      </c>
    </row>
    <row r="34" spans="2:3" x14ac:dyDescent="0.25">
      <c r="B34" s="31" t="s">
        <v>372</v>
      </c>
      <c r="C34" s="48">
        <f>Calculations!H721</f>
        <v>80.012373514431246</v>
      </c>
    </row>
    <row r="35" spans="2:3" x14ac:dyDescent="0.25">
      <c r="B35" s="3" t="s">
        <v>373</v>
      </c>
      <c r="C35" s="48">
        <f>Calculations!H727</f>
        <v>62.909386876766817</v>
      </c>
    </row>
    <row r="36" spans="2:3" x14ac:dyDescent="0.25">
      <c r="B36" s="3" t="s">
        <v>374</v>
      </c>
      <c r="C36" s="48">
        <f>Calculations!H733</f>
        <v>0.55983338922936232</v>
      </c>
    </row>
    <row r="37" spans="2:3" ht="15.75" x14ac:dyDescent="0.25">
      <c r="B37" s="49" t="s">
        <v>375</v>
      </c>
      <c r="C37" s="50" t="str">
        <f>Calculations!H749</f>
        <v>B</v>
      </c>
    </row>
    <row r="38" spans="2:3" x14ac:dyDescent="0.25">
      <c r="B38" s="332" t="s">
        <v>376</v>
      </c>
      <c r="C38" s="332"/>
    </row>
    <row r="39" spans="2:3" x14ac:dyDescent="0.25">
      <c r="B39" s="3" t="s">
        <v>62</v>
      </c>
      <c r="C39" s="8" t="str">
        <f>'SANAS accred IB'!C4:J4</f>
        <v>Energy Auditors Inc</v>
      </c>
    </row>
    <row r="40" spans="2:3" x14ac:dyDescent="0.25">
      <c r="B40" s="3" t="s">
        <v>64</v>
      </c>
      <c r="C40" s="8" t="str">
        <f>'SANAS accred IB'!C5:J5</f>
        <v>SANAS 123456</v>
      </c>
    </row>
    <row r="41" spans="2:3" x14ac:dyDescent="0.25">
      <c r="B41" s="3" t="s">
        <v>66</v>
      </c>
      <c r="C41" s="8" t="str">
        <f>'SANAS accred IB'!C6:J6</f>
        <v>AN Assessor</v>
      </c>
    </row>
    <row r="42" spans="2:3" x14ac:dyDescent="0.25">
      <c r="B42" s="3" t="s">
        <v>68</v>
      </c>
      <c r="C42" s="66">
        <f>'SANAS accred IB'!C7:J7</f>
        <v>44386</v>
      </c>
    </row>
    <row r="43" spans="2:3" x14ac:dyDescent="0.25">
      <c r="B43" s="3" t="s">
        <v>69</v>
      </c>
      <c r="C43" s="66">
        <f>'SANAS accred IB'!C8:J8</f>
        <v>46211</v>
      </c>
    </row>
  </sheetData>
  <sheetProtection algorithmName="SHA-512" hashValue="pN8h02MIDNyySFr1m0aE3HRN8eOAqBVC93tUVWSvij9cbz1Xf6TB/UBozwwY+dM53hwJt77qE8x5YrROQqqFJg==" saltValue="IQxtSqaERZ06CDXbeqnX+Q==" spinCount="100000" sheet="1" objects="1" scenarios="1"/>
  <mergeCells count="5">
    <mergeCell ref="B1:C2"/>
    <mergeCell ref="B38:C38"/>
    <mergeCell ref="B4:C4"/>
    <mergeCell ref="B22:C22"/>
    <mergeCell ref="B31:C31"/>
  </mergeCells>
  <dataValidations xWindow="596" yWindow="442" count="1">
    <dataValidation allowBlank="1" showInputMessage="1" showErrorMessage="1" promptTitle="Instruction:" prompt="FOR MULTIPLE OCCUPANCY BUILDINGS ONLY: Do not input a value here, complete 'Mult. occupancy Er tab' and this cell will automatically update " sqref="C32:C33" xr:uid="{8C23DA6D-DE51-4BBB-B911-954E939A0016}"/>
  </dataValidations>
  <pageMargins left="0.7" right="0.7" top="0.75" bottom="0.75" header="0.3" footer="0.3"/>
  <pictur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5780-ABFB-4E1A-9A05-60A786F14532}">
  <sheetPr>
    <tabColor rgb="FF7030A0"/>
  </sheetPr>
  <dimension ref="A1:H26"/>
  <sheetViews>
    <sheetView workbookViewId="0">
      <pane ySplit="1" topLeftCell="A2" activePane="bottomLeft" state="frozen"/>
      <selection pane="bottomLeft" activeCell="W33" sqref="W33"/>
    </sheetView>
  </sheetViews>
  <sheetFormatPr defaultRowHeight="15" x14ac:dyDescent="0.25"/>
  <cols>
    <col min="1" max="1" width="2.5703125" customWidth="1"/>
    <col min="2" max="2" width="2.5703125" style="9" customWidth="1"/>
    <col min="3" max="4" width="2.5703125" customWidth="1"/>
    <col min="5" max="5" width="50.5703125" customWidth="1"/>
  </cols>
  <sheetData>
    <row r="1" spans="1:8" x14ac:dyDescent="0.25">
      <c r="A1" s="9" t="s">
        <v>377</v>
      </c>
      <c r="C1" s="9"/>
      <c r="D1" s="9"/>
      <c r="E1" s="9"/>
      <c r="F1" s="74" t="s">
        <v>378</v>
      </c>
      <c r="G1" s="74" t="s">
        <v>379</v>
      </c>
      <c r="H1" s="113"/>
    </row>
    <row r="2" spans="1:8" x14ac:dyDescent="0.25">
      <c r="B2" s="9" t="s">
        <v>380</v>
      </c>
    </row>
    <row r="3" spans="1:8" x14ac:dyDescent="0.25">
      <c r="C3" t="s">
        <v>381</v>
      </c>
      <c r="F3" t="s">
        <v>382</v>
      </c>
      <c r="G3">
        <v>24</v>
      </c>
    </row>
    <row r="4" spans="1:8" x14ac:dyDescent="0.25">
      <c r="C4" t="s">
        <v>383</v>
      </c>
      <c r="F4" t="s">
        <v>384</v>
      </c>
      <c r="G4">
        <v>365</v>
      </c>
    </row>
    <row r="5" spans="1:8" x14ac:dyDescent="0.25">
      <c r="C5" t="s">
        <v>385</v>
      </c>
      <c r="F5" t="s">
        <v>382</v>
      </c>
      <c r="G5">
        <v>2080</v>
      </c>
    </row>
    <row r="8" spans="1:8" x14ac:dyDescent="0.25">
      <c r="B8" s="9" t="s">
        <v>386</v>
      </c>
    </row>
    <row r="9" spans="1:8" x14ac:dyDescent="0.25">
      <c r="C9" t="s">
        <v>387</v>
      </c>
      <c r="F9" t="s">
        <v>388</v>
      </c>
      <c r="G9" s="94">
        <f>1/1000</f>
        <v>1E-3</v>
      </c>
    </row>
    <row r="10" spans="1:8" x14ac:dyDescent="0.25">
      <c r="C10" t="s">
        <v>389</v>
      </c>
      <c r="F10" t="s">
        <v>390</v>
      </c>
      <c r="G10">
        <v>3.3</v>
      </c>
    </row>
    <row r="11" spans="1:8" x14ac:dyDescent="0.25">
      <c r="C11" t="s">
        <v>391</v>
      </c>
      <c r="F11" t="s">
        <v>390</v>
      </c>
      <c r="G11">
        <v>14.019</v>
      </c>
    </row>
    <row r="12" spans="1:8" x14ac:dyDescent="0.25">
      <c r="C12" t="s">
        <v>392</v>
      </c>
      <c r="F12" t="s">
        <v>390</v>
      </c>
      <c r="G12">
        <v>0.8</v>
      </c>
    </row>
    <row r="14" spans="1:8" x14ac:dyDescent="0.25">
      <c r="B14" s="9" t="s">
        <v>393</v>
      </c>
    </row>
    <row r="15" spans="1:8" x14ac:dyDescent="0.25">
      <c r="C15" t="s">
        <v>394</v>
      </c>
      <c r="F15" t="s">
        <v>395</v>
      </c>
      <c r="G15">
        <v>0.3</v>
      </c>
    </row>
    <row r="16" spans="1:8" x14ac:dyDescent="0.25">
      <c r="C16" t="s">
        <v>396</v>
      </c>
      <c r="F16" t="s">
        <v>395</v>
      </c>
      <c r="G16">
        <v>0.3</v>
      </c>
    </row>
    <row r="17" spans="3:7" x14ac:dyDescent="0.25">
      <c r="C17" t="s">
        <v>397</v>
      </c>
      <c r="F17" t="s">
        <v>395</v>
      </c>
      <c r="G17">
        <v>0.6</v>
      </c>
    </row>
    <row r="18" spans="3:7" x14ac:dyDescent="0.25">
      <c r="C18" t="s">
        <v>398</v>
      </c>
      <c r="F18" t="s">
        <v>395</v>
      </c>
      <c r="G18">
        <v>0.6</v>
      </c>
    </row>
    <row r="19" spans="3:7" x14ac:dyDescent="0.25">
      <c r="C19" t="s">
        <v>399</v>
      </c>
      <c r="F19" t="s">
        <v>395</v>
      </c>
      <c r="G19">
        <v>0.9</v>
      </c>
    </row>
    <row r="20" spans="3:7" x14ac:dyDescent="0.25">
      <c r="C20" t="s">
        <v>400</v>
      </c>
      <c r="F20" t="s">
        <v>395</v>
      </c>
      <c r="G20">
        <v>0.9</v>
      </c>
    </row>
    <row r="21" spans="3:7" x14ac:dyDescent="0.25">
      <c r="C21" t="s">
        <v>401</v>
      </c>
      <c r="F21" t="s">
        <v>395</v>
      </c>
      <c r="G21">
        <v>1.1000000000000001</v>
      </c>
    </row>
    <row r="22" spans="3:7" x14ac:dyDescent="0.25">
      <c r="C22" t="s">
        <v>402</v>
      </c>
      <c r="F22" t="s">
        <v>395</v>
      </c>
      <c r="G22">
        <v>1.1000000000000001</v>
      </c>
    </row>
    <row r="23" spans="3:7" x14ac:dyDescent="0.25">
      <c r="C23" t="s">
        <v>403</v>
      </c>
      <c r="F23" t="s">
        <v>395</v>
      </c>
      <c r="G23">
        <v>1.4</v>
      </c>
    </row>
    <row r="24" spans="3:7" x14ac:dyDescent="0.25">
      <c r="C24" t="s">
        <v>404</v>
      </c>
      <c r="F24" t="s">
        <v>395</v>
      </c>
      <c r="G24">
        <v>1.4</v>
      </c>
    </row>
    <row r="25" spans="3:7" x14ac:dyDescent="0.25">
      <c r="C25" t="s">
        <v>405</v>
      </c>
      <c r="F25" t="s">
        <v>395</v>
      </c>
      <c r="G25">
        <v>1.7</v>
      </c>
    </row>
    <row r="26" spans="3:7" x14ac:dyDescent="0.25">
      <c r="C26" t="s">
        <v>406</v>
      </c>
      <c r="F26" t="s">
        <v>395</v>
      </c>
      <c r="G26">
        <v>1.7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17E7-1E5B-4C9C-AD2A-8C37CB7BCDDF}">
  <sheetPr>
    <tabColor rgb="FF7030A0"/>
  </sheetPr>
  <dimension ref="A1:H749"/>
  <sheetViews>
    <sheetView workbookViewId="0">
      <pane ySplit="1" topLeftCell="A66" activePane="bottomLeft" state="frozen"/>
      <selection pane="bottomLeft" activeCell="H100" sqref="H100"/>
    </sheetView>
  </sheetViews>
  <sheetFormatPr defaultRowHeight="15" outlineLevelRow="1" x14ac:dyDescent="0.25"/>
  <cols>
    <col min="1" max="1" width="2.5703125" customWidth="1"/>
    <col min="2" max="2" width="2.5703125" style="9" customWidth="1"/>
    <col min="3" max="4" width="2.5703125" customWidth="1"/>
    <col min="5" max="5" width="50.5703125" customWidth="1"/>
    <col min="8" max="8" width="15.42578125" style="107" customWidth="1"/>
  </cols>
  <sheetData>
    <row r="1" spans="1:8" s="9" customFormat="1" x14ac:dyDescent="0.25">
      <c r="A1" s="9" t="s">
        <v>407</v>
      </c>
      <c r="F1" s="74" t="s">
        <v>378</v>
      </c>
      <c r="G1" s="74" t="s">
        <v>379</v>
      </c>
      <c r="H1" s="113" t="s">
        <v>408</v>
      </c>
    </row>
    <row r="2" spans="1:8" x14ac:dyDescent="0.25">
      <c r="B2" s="9" t="s">
        <v>409</v>
      </c>
    </row>
    <row r="3" spans="1:8" hidden="1" outlineLevel="1" x14ac:dyDescent="0.25">
      <c r="C3" t="s">
        <v>156</v>
      </c>
    </row>
    <row r="4" spans="1:8" hidden="1" outlineLevel="1" x14ac:dyDescent="0.25">
      <c r="D4" t="s">
        <v>410</v>
      </c>
      <c r="F4" t="s">
        <v>411</v>
      </c>
      <c r="H4" s="114">
        <f>'Energy Consumed'!D6</f>
        <v>100000</v>
      </c>
    </row>
    <row r="5" spans="1:8" hidden="1" outlineLevel="1" x14ac:dyDescent="0.25">
      <c r="D5" t="s">
        <v>412</v>
      </c>
      <c r="H5" s="115" t="str">
        <f>'Energy Consumed'!D7</f>
        <v>Yes</v>
      </c>
    </row>
    <row r="6" spans="1:8" hidden="1" outlineLevel="1" x14ac:dyDescent="0.25">
      <c r="D6" t="s">
        <v>413</v>
      </c>
      <c r="F6" t="s">
        <v>411</v>
      </c>
      <c r="H6" s="116">
        <f>'Energy Consumed'!D8</f>
        <v>90000</v>
      </c>
    </row>
    <row r="7" spans="1:8" hidden="1" outlineLevel="1" x14ac:dyDescent="0.25">
      <c r="D7" t="s">
        <v>414</v>
      </c>
      <c r="F7" t="s">
        <v>411</v>
      </c>
      <c r="H7" s="117">
        <f>IF(H5="Yes",'Energy Consumed'!D8,'Energy Consumed'!D6)</f>
        <v>90000</v>
      </c>
    </row>
    <row r="8" spans="1:8" hidden="1" outlineLevel="1" x14ac:dyDescent="0.25"/>
    <row r="9" spans="1:8" hidden="1" outlineLevel="1" x14ac:dyDescent="0.25">
      <c r="C9" t="s">
        <v>415</v>
      </c>
    </row>
    <row r="10" spans="1:8" hidden="1" outlineLevel="1" x14ac:dyDescent="0.25">
      <c r="D10" t="s">
        <v>389</v>
      </c>
    </row>
    <row r="11" spans="1:8" hidden="1" outlineLevel="1" x14ac:dyDescent="0.25">
      <c r="E11" t="s">
        <v>416</v>
      </c>
      <c r="F11" t="s">
        <v>417</v>
      </c>
      <c r="H11" s="114">
        <f>'Energy Consumed'!$D$15</f>
        <v>4000</v>
      </c>
    </row>
    <row r="12" spans="1:8" hidden="1" outlineLevel="1" x14ac:dyDescent="0.25">
      <c r="E12" t="s">
        <v>418</v>
      </c>
      <c r="F12" t="s">
        <v>390</v>
      </c>
      <c r="G12" s="109">
        <f>'Hardcoded Inputs'!G10</f>
        <v>3.3</v>
      </c>
      <c r="H12" s="118"/>
    </row>
    <row r="13" spans="1:8" hidden="1" outlineLevel="1" x14ac:dyDescent="0.25">
      <c r="E13" t="s">
        <v>419</v>
      </c>
      <c r="F13" t="s">
        <v>411</v>
      </c>
      <c r="H13" s="117">
        <f>H11*G12</f>
        <v>13200</v>
      </c>
    </row>
    <row r="14" spans="1:8" hidden="1" outlineLevel="1" x14ac:dyDescent="0.25">
      <c r="H14" s="117"/>
    </row>
    <row r="15" spans="1:8" hidden="1" outlineLevel="1" x14ac:dyDescent="0.25">
      <c r="E15" t="s">
        <v>420</v>
      </c>
      <c r="H15" s="114" t="str">
        <f>'Energy Consumed'!D16</f>
        <v>Yes</v>
      </c>
    </row>
    <row r="16" spans="1:8" hidden="1" outlineLevel="1" x14ac:dyDescent="0.25">
      <c r="E16" t="s">
        <v>421</v>
      </c>
      <c r="F16" t="s">
        <v>422</v>
      </c>
      <c r="H16" s="119">
        <f>'Energy Consumed'!D17</f>
        <v>0.7</v>
      </c>
    </row>
    <row r="17" spans="4:8" hidden="1" outlineLevel="1" x14ac:dyDescent="0.25">
      <c r="E17" t="s">
        <v>423</v>
      </c>
      <c r="F17" t="s">
        <v>411</v>
      </c>
      <c r="H17" s="120">
        <f>IF(H15="No", H13*H16,H13)</f>
        <v>13200</v>
      </c>
    </row>
    <row r="18" spans="4:8" hidden="1" outlineLevel="1" x14ac:dyDescent="0.25">
      <c r="H18" s="117"/>
    </row>
    <row r="19" spans="4:8" hidden="1" outlineLevel="1" x14ac:dyDescent="0.25">
      <c r="E19" t="s">
        <v>424</v>
      </c>
      <c r="H19" s="115" t="str">
        <f>'Energy Consumed'!D18</f>
        <v>No</v>
      </c>
    </row>
    <row r="20" spans="4:8" hidden="1" outlineLevel="1" x14ac:dyDescent="0.25">
      <c r="E20" t="s">
        <v>425</v>
      </c>
      <c r="F20" t="s">
        <v>422</v>
      </c>
      <c r="H20" s="121">
        <f>'Energy Consumed'!D19</f>
        <v>0</v>
      </c>
    </row>
    <row r="21" spans="4:8" hidden="1" outlineLevel="1" x14ac:dyDescent="0.25">
      <c r="E21" t="s">
        <v>414</v>
      </c>
      <c r="F21" t="s">
        <v>411</v>
      </c>
      <c r="H21" s="117">
        <f>IF(H19="Yes", 0, IF(H19="No",H17, IF(H19="Partly", H17*H20)))</f>
        <v>13200</v>
      </c>
    </row>
    <row r="22" spans="4:8" hidden="1" outlineLevel="1" x14ac:dyDescent="0.25"/>
    <row r="23" spans="4:8" hidden="1" outlineLevel="1" x14ac:dyDescent="0.25">
      <c r="D23" t="s">
        <v>426</v>
      </c>
    </row>
    <row r="24" spans="4:8" hidden="1" outlineLevel="1" x14ac:dyDescent="0.25">
      <c r="E24" t="s">
        <v>427</v>
      </c>
      <c r="F24" t="s">
        <v>428</v>
      </c>
      <c r="H24" s="114">
        <f>'Energy Consumed'!D22</f>
        <v>0</v>
      </c>
    </row>
    <row r="25" spans="4:8" hidden="1" outlineLevel="1" x14ac:dyDescent="0.25">
      <c r="E25" t="s">
        <v>429</v>
      </c>
      <c r="F25" t="s">
        <v>390</v>
      </c>
      <c r="G25" s="109">
        <f>'Hardcoded Inputs'!G11</f>
        <v>14.019</v>
      </c>
      <c r="H25" s="122"/>
    </row>
    <row r="26" spans="4:8" hidden="1" outlineLevel="1" x14ac:dyDescent="0.25">
      <c r="E26" t="s">
        <v>430</v>
      </c>
      <c r="F26" t="s">
        <v>390</v>
      </c>
      <c r="G26" s="109">
        <f>'Hardcoded Inputs'!G12</f>
        <v>0.8</v>
      </c>
      <c r="H26" s="118"/>
    </row>
    <row r="27" spans="4:8" hidden="1" outlineLevel="1" x14ac:dyDescent="0.25">
      <c r="E27" t="s">
        <v>431</v>
      </c>
      <c r="F27" t="s">
        <v>411</v>
      </c>
      <c r="H27" s="117">
        <f>H24*G25*G26</f>
        <v>0</v>
      </c>
    </row>
    <row r="28" spans="4:8" hidden="1" outlineLevel="1" x14ac:dyDescent="0.25">
      <c r="H28" s="117"/>
    </row>
    <row r="29" spans="4:8" hidden="1" outlineLevel="1" x14ac:dyDescent="0.25">
      <c r="E29" t="s">
        <v>432</v>
      </c>
      <c r="H29" s="114" t="str">
        <f>'Energy Consumed'!D23</f>
        <v>No</v>
      </c>
    </row>
    <row r="30" spans="4:8" hidden="1" outlineLevel="1" x14ac:dyDescent="0.25">
      <c r="E30" t="s">
        <v>433</v>
      </c>
      <c r="F30" t="s">
        <v>422</v>
      </c>
      <c r="H30" s="119">
        <f>'Energy Consumed'!D24</f>
        <v>0</v>
      </c>
    </row>
    <row r="31" spans="4:8" hidden="1" outlineLevel="1" x14ac:dyDescent="0.25">
      <c r="E31" t="s">
        <v>434</v>
      </c>
      <c r="F31" t="s">
        <v>411</v>
      </c>
      <c r="H31" s="120">
        <f>IF(H29="No", H27*H30,H27)</f>
        <v>0</v>
      </c>
    </row>
    <row r="32" spans="4:8" hidden="1" outlineLevel="1" x14ac:dyDescent="0.25">
      <c r="H32" s="117"/>
    </row>
    <row r="33" spans="4:8" hidden="1" outlineLevel="1" x14ac:dyDescent="0.25">
      <c r="E33" t="s">
        <v>435</v>
      </c>
      <c r="H33" s="115" t="str">
        <f>'Energy Consumed'!D25</f>
        <v>No</v>
      </c>
    </row>
    <row r="34" spans="4:8" hidden="1" outlineLevel="1" x14ac:dyDescent="0.25">
      <c r="E34" t="s">
        <v>436</v>
      </c>
      <c r="F34" t="s">
        <v>422</v>
      </c>
      <c r="H34" s="121">
        <f>'Energy Consumed'!D26</f>
        <v>0</v>
      </c>
    </row>
    <row r="35" spans="4:8" hidden="1" outlineLevel="1" x14ac:dyDescent="0.25">
      <c r="E35" t="s">
        <v>414</v>
      </c>
      <c r="F35" t="s">
        <v>411</v>
      </c>
      <c r="H35" s="117">
        <f>IF(H33="Yes", 0, IF(H33="No",H31, IF(H33="Partly", H31*H34)))</f>
        <v>0</v>
      </c>
    </row>
    <row r="36" spans="4:8" hidden="1" outlineLevel="1" x14ac:dyDescent="0.25"/>
    <row r="37" spans="4:8" hidden="1" outlineLevel="1" x14ac:dyDescent="0.25">
      <c r="D37" t="s">
        <v>437</v>
      </c>
    </row>
    <row r="38" spans="4:8" hidden="1" outlineLevel="1" x14ac:dyDescent="0.25">
      <c r="E38" t="s">
        <v>438</v>
      </c>
      <c r="F38" t="s">
        <v>411</v>
      </c>
      <c r="H38" s="114">
        <f>'Energy Consumed'!D29</f>
        <v>0</v>
      </c>
    </row>
    <row r="39" spans="4:8" hidden="1" outlineLevel="1" x14ac:dyDescent="0.25">
      <c r="E39" t="s">
        <v>439</v>
      </c>
      <c r="H39" s="114" t="str">
        <f>'Energy Consumed'!D30</f>
        <v>Yes</v>
      </c>
    </row>
    <row r="40" spans="4:8" hidden="1" outlineLevel="1" x14ac:dyDescent="0.25">
      <c r="E40" t="s">
        <v>440</v>
      </c>
      <c r="F40" t="s">
        <v>422</v>
      </c>
      <c r="H40" s="119">
        <f>'Energy Consumed'!D31</f>
        <v>0</v>
      </c>
    </row>
    <row r="41" spans="4:8" hidden="1" outlineLevel="1" x14ac:dyDescent="0.25">
      <c r="E41" t="s">
        <v>441</v>
      </c>
      <c r="F41" t="s">
        <v>411</v>
      </c>
      <c r="H41" s="117">
        <f>IF(H39="No",H38*H40,H38)</f>
        <v>0</v>
      </c>
    </row>
    <row r="42" spans="4:8" hidden="1" outlineLevel="1" x14ac:dyDescent="0.25">
      <c r="H42" s="117"/>
    </row>
    <row r="43" spans="4:8" hidden="1" outlineLevel="1" x14ac:dyDescent="0.25">
      <c r="E43" t="s">
        <v>442</v>
      </c>
      <c r="H43" s="115" t="str">
        <f>'Energy Consumed'!D32</f>
        <v>No</v>
      </c>
    </row>
    <row r="44" spans="4:8" hidden="1" outlineLevel="1" x14ac:dyDescent="0.25">
      <c r="E44" t="s">
        <v>443</v>
      </c>
      <c r="F44" t="s">
        <v>422</v>
      </c>
      <c r="H44" s="121">
        <f>'Energy Consumed'!D46</f>
        <v>0</v>
      </c>
    </row>
    <row r="45" spans="4:8" hidden="1" outlineLevel="1" x14ac:dyDescent="0.25">
      <c r="E45" t="s">
        <v>414</v>
      </c>
      <c r="F45" t="s">
        <v>411</v>
      </c>
      <c r="H45" s="120">
        <f>IF(H43="Yes", 0, IF(H43="No",H41, IF(H43="Partly", H41*H44)))</f>
        <v>0</v>
      </c>
    </row>
    <row r="46" spans="4:8" hidden="1" outlineLevel="1" x14ac:dyDescent="0.25"/>
    <row r="47" spans="4:8" hidden="1" outlineLevel="1" x14ac:dyDescent="0.25">
      <c r="D47" t="s">
        <v>444</v>
      </c>
    </row>
    <row r="48" spans="4:8" hidden="1" outlineLevel="1" x14ac:dyDescent="0.25">
      <c r="E48" t="s">
        <v>445</v>
      </c>
      <c r="F48" t="s">
        <v>390</v>
      </c>
      <c r="G48" s="110">
        <f>'Energy Consumed'!D37</f>
        <v>0</v>
      </c>
    </row>
    <row r="49" spans="3:8" hidden="1" outlineLevel="1" x14ac:dyDescent="0.25">
      <c r="E49" t="s">
        <v>446</v>
      </c>
      <c r="H49" s="123">
        <f>'Energy Consumed'!D38</f>
        <v>0</v>
      </c>
    </row>
    <row r="50" spans="3:8" hidden="1" outlineLevel="1" x14ac:dyDescent="0.25">
      <c r="E50" t="s">
        <v>447</v>
      </c>
      <c r="F50" t="s">
        <v>411</v>
      </c>
      <c r="H50" s="124">
        <f>H48*H49</f>
        <v>0</v>
      </c>
    </row>
    <row r="51" spans="3:8" hidden="1" outlineLevel="1" x14ac:dyDescent="0.25"/>
    <row r="52" spans="3:8" hidden="1" outlineLevel="1" x14ac:dyDescent="0.25">
      <c r="E52" t="s">
        <v>448</v>
      </c>
      <c r="H52" s="114" t="str">
        <f>'Energy Consumed'!D39</f>
        <v>No</v>
      </c>
    </row>
    <row r="53" spans="3:8" hidden="1" outlineLevel="1" x14ac:dyDescent="0.25">
      <c r="E53" t="s">
        <v>449</v>
      </c>
      <c r="F53" t="s">
        <v>422</v>
      </c>
      <c r="H53" s="119">
        <f>'Energy Consumed'!D40</f>
        <v>0</v>
      </c>
    </row>
    <row r="54" spans="3:8" hidden="1" outlineLevel="1" x14ac:dyDescent="0.25">
      <c r="E54" t="s">
        <v>450</v>
      </c>
      <c r="F54" t="s">
        <v>411</v>
      </c>
      <c r="H54" s="120">
        <f>IF(H52="No", H50*H53,H50)</f>
        <v>0</v>
      </c>
    </row>
    <row r="55" spans="3:8" hidden="1" outlineLevel="1" x14ac:dyDescent="0.25"/>
    <row r="56" spans="3:8" hidden="1" outlineLevel="1" x14ac:dyDescent="0.25">
      <c r="E56" t="s">
        <v>451</v>
      </c>
      <c r="H56" s="115" t="str">
        <f>'Energy Consumed'!D41</f>
        <v>Partly</v>
      </c>
    </row>
    <row r="57" spans="3:8" hidden="1" outlineLevel="1" x14ac:dyDescent="0.25">
      <c r="E57" t="s">
        <v>436</v>
      </c>
      <c r="F57" t="s">
        <v>422</v>
      </c>
      <c r="H57" s="121">
        <f>'Energy Consumed'!D42</f>
        <v>0</v>
      </c>
    </row>
    <row r="58" spans="3:8" hidden="1" outlineLevel="1" x14ac:dyDescent="0.25">
      <c r="E58" t="s">
        <v>414</v>
      </c>
      <c r="F58" t="s">
        <v>411</v>
      </c>
      <c r="H58" s="117">
        <f>IF(H56="Yes", 0, IF(H56="No",H54, IF(H56="Partly", H54*H57)))</f>
        <v>0</v>
      </c>
    </row>
    <row r="59" spans="3:8" hidden="1" outlineLevel="1" x14ac:dyDescent="0.25"/>
    <row r="60" spans="3:8" collapsed="1" x14ac:dyDescent="0.25">
      <c r="C60" t="s">
        <v>452</v>
      </c>
    </row>
    <row r="61" spans="3:8" x14ac:dyDescent="0.25">
      <c r="D61" t="s">
        <v>453</v>
      </c>
      <c r="F61" t="s">
        <v>411</v>
      </c>
      <c r="H61" s="125">
        <f>H7</f>
        <v>90000</v>
      </c>
    </row>
    <row r="62" spans="3:8" x14ac:dyDescent="0.25">
      <c r="D62" t="s">
        <v>389</v>
      </c>
      <c r="F62" t="s">
        <v>411</v>
      </c>
      <c r="H62" s="125">
        <f>H21</f>
        <v>13200</v>
      </c>
    </row>
    <row r="63" spans="3:8" x14ac:dyDescent="0.25">
      <c r="D63" t="s">
        <v>426</v>
      </c>
      <c r="F63" t="s">
        <v>411</v>
      </c>
      <c r="H63" s="125">
        <f>H35</f>
        <v>0</v>
      </c>
    </row>
    <row r="64" spans="3:8" x14ac:dyDescent="0.25">
      <c r="D64" t="s">
        <v>437</v>
      </c>
      <c r="F64" t="s">
        <v>411</v>
      </c>
      <c r="H64" s="125">
        <f>H45</f>
        <v>0</v>
      </c>
    </row>
    <row r="65" spans="2:8" x14ac:dyDescent="0.25">
      <c r="D65" t="s">
        <v>444</v>
      </c>
      <c r="F65" t="s">
        <v>411</v>
      </c>
      <c r="H65" s="126">
        <f>H58</f>
        <v>0</v>
      </c>
    </row>
    <row r="66" spans="2:8" x14ac:dyDescent="0.25">
      <c r="D66" t="s">
        <v>454</v>
      </c>
      <c r="F66" t="s">
        <v>411</v>
      </c>
      <c r="H66" s="127">
        <f>SUM(H61:H65)</f>
        <v>103200</v>
      </c>
    </row>
    <row r="68" spans="2:8" x14ac:dyDescent="0.25">
      <c r="B68" s="9" t="s">
        <v>455</v>
      </c>
    </row>
    <row r="69" spans="2:8" hidden="1" outlineLevel="1" x14ac:dyDescent="0.25">
      <c r="C69" t="s">
        <v>557</v>
      </c>
    </row>
    <row r="70" spans="2:8" ht="17.25" hidden="1" outlineLevel="1" x14ac:dyDescent="0.25">
      <c r="D70" t="s">
        <v>456</v>
      </c>
      <c r="F70" t="s">
        <v>457</v>
      </c>
      <c r="H70" s="107">
        <f>'Net Floor Area'!$C$17</f>
        <v>1000</v>
      </c>
    </row>
    <row r="71" spans="2:8" ht="17.25" hidden="1" outlineLevel="1" x14ac:dyDescent="0.25">
      <c r="D71" t="s">
        <v>458</v>
      </c>
      <c r="F71" t="s">
        <v>457</v>
      </c>
      <c r="H71" s="108">
        <f>SUM('Net Floor Area'!$C$19:$C$28)</f>
        <v>355</v>
      </c>
    </row>
    <row r="72" spans="2:8" ht="17.25" hidden="1" outlineLevel="1" x14ac:dyDescent="0.25">
      <c r="D72" t="s">
        <v>459</v>
      </c>
      <c r="F72" t="s">
        <v>457</v>
      </c>
      <c r="H72" s="107">
        <f>H70-H71</f>
        <v>645</v>
      </c>
    </row>
    <row r="73" spans="2:8" hidden="1" outlineLevel="1" x14ac:dyDescent="0.25"/>
    <row r="74" spans="2:8" hidden="1" outlineLevel="1" x14ac:dyDescent="0.25">
      <c r="C74" t="s">
        <v>338</v>
      </c>
    </row>
    <row r="75" spans="2:8" ht="17.25" hidden="1" outlineLevel="1" x14ac:dyDescent="0.25">
      <c r="D75" t="s">
        <v>456</v>
      </c>
      <c r="F75" t="s">
        <v>457</v>
      </c>
      <c r="H75" s="107">
        <f>'Net Floor Area'!$D$17</f>
        <v>0</v>
      </c>
    </row>
    <row r="76" spans="2:8" ht="17.25" hidden="1" outlineLevel="1" x14ac:dyDescent="0.25">
      <c r="D76" t="s">
        <v>458</v>
      </c>
      <c r="F76" t="s">
        <v>457</v>
      </c>
      <c r="H76" s="108">
        <f>SUM('Net Floor Area'!$D$19:$D$28)</f>
        <v>0</v>
      </c>
    </row>
    <row r="77" spans="2:8" ht="17.25" hidden="1" outlineLevel="1" x14ac:dyDescent="0.25">
      <c r="D77" t="s">
        <v>459</v>
      </c>
      <c r="F77" t="s">
        <v>457</v>
      </c>
      <c r="H77" s="107">
        <f>H75-H76</f>
        <v>0</v>
      </c>
    </row>
    <row r="78" spans="2:8" hidden="1" outlineLevel="1" x14ac:dyDescent="0.25"/>
    <row r="79" spans="2:8" hidden="1" outlineLevel="1" x14ac:dyDescent="0.25">
      <c r="C79" t="s">
        <v>150</v>
      </c>
    </row>
    <row r="80" spans="2:8" ht="17.25" hidden="1" outlineLevel="1" x14ac:dyDescent="0.25">
      <c r="D80" t="s">
        <v>456</v>
      </c>
      <c r="F80" t="s">
        <v>457</v>
      </c>
      <c r="H80" s="107">
        <f>'Net Floor Area'!$E$17</f>
        <v>0</v>
      </c>
    </row>
    <row r="81" spans="3:8" ht="17.25" hidden="1" outlineLevel="1" x14ac:dyDescent="0.25">
      <c r="D81" t="s">
        <v>458</v>
      </c>
      <c r="F81" t="s">
        <v>457</v>
      </c>
      <c r="H81" s="108">
        <f>SUM('Net Floor Area'!$E$19:$E$28)</f>
        <v>0</v>
      </c>
    </row>
    <row r="82" spans="3:8" ht="17.25" hidden="1" outlineLevel="1" x14ac:dyDescent="0.25">
      <c r="D82" t="s">
        <v>459</v>
      </c>
      <c r="F82" t="s">
        <v>457</v>
      </c>
      <c r="H82" s="107">
        <f>H80-H81</f>
        <v>0</v>
      </c>
    </row>
    <row r="83" spans="3:8" hidden="1" outlineLevel="1" x14ac:dyDescent="0.25"/>
    <row r="84" spans="3:8" hidden="1" outlineLevel="1" x14ac:dyDescent="0.25">
      <c r="C84" t="s">
        <v>151</v>
      </c>
    </row>
    <row r="85" spans="3:8" ht="17.25" hidden="1" outlineLevel="1" x14ac:dyDescent="0.25">
      <c r="D85" t="s">
        <v>456</v>
      </c>
      <c r="F85" t="s">
        <v>457</v>
      </c>
      <c r="H85" s="107">
        <f>'Net Floor Area'!$F$17</f>
        <v>0</v>
      </c>
    </row>
    <row r="86" spans="3:8" ht="17.25" hidden="1" outlineLevel="1" x14ac:dyDescent="0.25">
      <c r="D86" t="s">
        <v>458</v>
      </c>
      <c r="F86" t="s">
        <v>457</v>
      </c>
      <c r="H86" s="108">
        <f>SUM('Net Floor Area'!$F$19:$F$28)</f>
        <v>0</v>
      </c>
    </row>
    <row r="87" spans="3:8" ht="17.25" hidden="1" outlineLevel="1" x14ac:dyDescent="0.25">
      <c r="D87" t="s">
        <v>459</v>
      </c>
      <c r="F87" t="s">
        <v>457</v>
      </c>
      <c r="H87" s="107">
        <f>H85-H86</f>
        <v>0</v>
      </c>
    </row>
    <row r="88" spans="3:8" hidden="1" outlineLevel="1" x14ac:dyDescent="0.25"/>
    <row r="89" spans="3:8" hidden="1" outlineLevel="1" x14ac:dyDescent="0.25">
      <c r="C89" t="s">
        <v>152</v>
      </c>
    </row>
    <row r="90" spans="3:8" ht="17.25" hidden="1" outlineLevel="1" x14ac:dyDescent="0.25">
      <c r="D90" t="s">
        <v>456</v>
      </c>
      <c r="F90" t="s">
        <v>457</v>
      </c>
      <c r="H90" s="107">
        <f>'Net Floor Area'!$G$17</f>
        <v>0</v>
      </c>
    </row>
    <row r="91" spans="3:8" ht="17.25" hidden="1" outlineLevel="1" x14ac:dyDescent="0.25">
      <c r="D91" t="s">
        <v>458</v>
      </c>
      <c r="F91" t="s">
        <v>457</v>
      </c>
      <c r="H91" s="108">
        <f>SUM('Net Floor Area'!$G$19:$G$28)</f>
        <v>0</v>
      </c>
    </row>
    <row r="92" spans="3:8" ht="17.25" hidden="1" outlineLevel="1" x14ac:dyDescent="0.25">
      <c r="D92" t="s">
        <v>459</v>
      </c>
      <c r="F92" t="s">
        <v>457</v>
      </c>
      <c r="H92" s="107">
        <f>H90-H91</f>
        <v>0</v>
      </c>
    </row>
    <row r="93" spans="3:8" hidden="1" outlineLevel="1" x14ac:dyDescent="0.25"/>
    <row r="94" spans="3:8" hidden="1" outlineLevel="1" x14ac:dyDescent="0.25">
      <c r="C94" t="s">
        <v>153</v>
      </c>
    </row>
    <row r="95" spans="3:8" ht="17.25" hidden="1" outlineLevel="1" x14ac:dyDescent="0.25">
      <c r="D95" t="s">
        <v>456</v>
      </c>
      <c r="F95" t="s">
        <v>457</v>
      </c>
      <c r="H95" s="107">
        <f>'Net Floor Area'!$H$17</f>
        <v>1500</v>
      </c>
    </row>
    <row r="96" spans="3:8" ht="17.25" hidden="1" outlineLevel="1" x14ac:dyDescent="0.25">
      <c r="D96" t="s">
        <v>458</v>
      </c>
      <c r="F96" t="s">
        <v>457</v>
      </c>
      <c r="H96" s="108">
        <f>SUM('Net Floor Area'!$H$19:$H$28)</f>
        <v>100</v>
      </c>
    </row>
    <row r="97" spans="2:8" ht="17.25" hidden="1" outlineLevel="1" x14ac:dyDescent="0.25">
      <c r="D97" t="s">
        <v>459</v>
      </c>
      <c r="F97" t="s">
        <v>457</v>
      </c>
      <c r="H97" s="107">
        <f>H95-H96</f>
        <v>1400</v>
      </c>
    </row>
    <row r="98" spans="2:8" hidden="1" outlineLevel="1" x14ac:dyDescent="0.25"/>
    <row r="99" spans="2:8" ht="17.25" collapsed="1" x14ac:dyDescent="0.25">
      <c r="C99" t="s">
        <v>460</v>
      </c>
      <c r="F99" t="s">
        <v>457</v>
      </c>
      <c r="H99" s="127">
        <f>SUM(H72,H77,H82,H87,H92,H97)</f>
        <v>2045</v>
      </c>
    </row>
    <row r="101" spans="2:8" x14ac:dyDescent="0.25">
      <c r="B101" s="9" t="s">
        <v>461</v>
      </c>
    </row>
    <row r="102" spans="2:8" hidden="1" outlineLevel="1" x14ac:dyDescent="0.25">
      <c r="C102" t="s">
        <v>245</v>
      </c>
    </row>
    <row r="103" spans="2:8" hidden="1" outlineLevel="1" x14ac:dyDescent="0.25">
      <c r="D103" t="s">
        <v>462</v>
      </c>
      <c r="F103" t="s">
        <v>463</v>
      </c>
      <c r="H103" s="128">
        <f>'Excluded Energy'!$D$20</f>
        <v>60</v>
      </c>
    </row>
    <row r="104" spans="2:8" hidden="1" outlineLevel="1" x14ac:dyDescent="0.25">
      <c r="D104" t="s">
        <v>464</v>
      </c>
      <c r="F104" t="s">
        <v>465</v>
      </c>
      <c r="H104" s="128">
        <f>'Excluded Energy'!$D$21</f>
        <v>15</v>
      </c>
    </row>
    <row r="105" spans="2:8" hidden="1" outlineLevel="1" x14ac:dyDescent="0.25">
      <c r="D105" t="s">
        <v>466</v>
      </c>
      <c r="F105" t="s">
        <v>463</v>
      </c>
      <c r="H105" s="128">
        <f>'Excluded Energy'!$D$22</f>
        <v>50</v>
      </c>
    </row>
    <row r="106" spans="2:8" hidden="1" outlineLevel="1" x14ac:dyDescent="0.25">
      <c r="D106" t="s">
        <v>464</v>
      </c>
      <c r="F106" t="s">
        <v>465</v>
      </c>
      <c r="H106" s="128">
        <f>'Excluded Energy'!$D$23</f>
        <v>20</v>
      </c>
    </row>
    <row r="107" spans="2:8" hidden="1" outlineLevel="1" x14ac:dyDescent="0.25">
      <c r="D107" t="s">
        <v>467</v>
      </c>
      <c r="F107" t="s">
        <v>463</v>
      </c>
      <c r="H107" s="128">
        <f>'Excluded Energy'!$D$24</f>
        <v>0</v>
      </c>
    </row>
    <row r="108" spans="2:8" hidden="1" outlineLevel="1" x14ac:dyDescent="0.25">
      <c r="D108" t="s">
        <v>464</v>
      </c>
      <c r="F108" t="s">
        <v>465</v>
      </c>
      <c r="H108" s="128">
        <f>'Excluded Energy'!$D$25</f>
        <v>0</v>
      </c>
    </row>
    <row r="109" spans="2:8" hidden="1" outlineLevel="1" x14ac:dyDescent="0.25">
      <c r="D109" t="s">
        <v>468</v>
      </c>
      <c r="F109" t="s">
        <v>463</v>
      </c>
      <c r="H109" s="128">
        <f>'Excluded Energy'!$D$26</f>
        <v>0</v>
      </c>
    </row>
    <row r="110" spans="2:8" hidden="1" outlineLevel="1" x14ac:dyDescent="0.25">
      <c r="D110" t="s">
        <v>464</v>
      </c>
      <c r="F110" t="s">
        <v>465</v>
      </c>
      <c r="H110" s="129">
        <f>'Excluded Energy'!$D$27</f>
        <v>0</v>
      </c>
    </row>
    <row r="111" spans="2:8" hidden="1" outlineLevel="1" x14ac:dyDescent="0.25">
      <c r="D111" t="s">
        <v>469</v>
      </c>
      <c r="F111" t="s">
        <v>465</v>
      </c>
      <c r="H111" s="107">
        <f>(H103*H104)+(H105*H106)+(H107*H108)+(H109*H110)</f>
        <v>1900</v>
      </c>
    </row>
    <row r="112" spans="2:8" hidden="1" outlineLevel="1" x14ac:dyDescent="0.25"/>
    <row r="113" spans="3:8" hidden="1" outlineLevel="1" x14ac:dyDescent="0.25">
      <c r="D113" t="s">
        <v>470</v>
      </c>
      <c r="F113" t="s">
        <v>382</v>
      </c>
      <c r="G113" s="109">
        <f>'Hardcoded Inputs'!$G$3</f>
        <v>24</v>
      </c>
    </row>
    <row r="114" spans="3:8" hidden="1" outlineLevel="1" x14ac:dyDescent="0.25">
      <c r="D114" t="s">
        <v>471</v>
      </c>
      <c r="F114" t="s">
        <v>384</v>
      </c>
      <c r="G114" s="109">
        <f>'Hardcoded Inputs'!$G$4</f>
        <v>365</v>
      </c>
    </row>
    <row r="115" spans="3:8" hidden="1" outlineLevel="1" x14ac:dyDescent="0.25">
      <c r="D115" t="s">
        <v>472</v>
      </c>
      <c r="F115" t="s">
        <v>422</v>
      </c>
      <c r="H115" s="130">
        <f>'Excluded Energy'!$D$19</f>
        <v>0.25</v>
      </c>
    </row>
    <row r="116" spans="3:8" hidden="1" outlineLevel="1" x14ac:dyDescent="0.25">
      <c r="D116" t="s">
        <v>473</v>
      </c>
      <c r="F116" t="s">
        <v>390</v>
      </c>
      <c r="G116" s="109">
        <f>'Hardcoded Inputs'!$G$9</f>
        <v>1E-3</v>
      </c>
      <c r="H116" s="108"/>
    </row>
    <row r="117" spans="3:8" hidden="1" outlineLevel="1" x14ac:dyDescent="0.25">
      <c r="D117" t="s">
        <v>474</v>
      </c>
      <c r="F117" t="s">
        <v>411</v>
      </c>
      <c r="H117" s="107">
        <f>H111*G113*G114*H115*G116</f>
        <v>4161</v>
      </c>
    </row>
    <row r="118" spans="3:8" hidden="1" outlineLevel="1" x14ac:dyDescent="0.25">
      <c r="D118" t="s">
        <v>475</v>
      </c>
      <c r="F118" t="s">
        <v>411</v>
      </c>
      <c r="H118" s="129">
        <f>'Excluded Energy'!$D$29</f>
        <v>0</v>
      </c>
    </row>
    <row r="119" spans="3:8" hidden="1" outlineLevel="1" x14ac:dyDescent="0.25">
      <c r="D119" t="s">
        <v>476</v>
      </c>
      <c r="F119" t="s">
        <v>411</v>
      </c>
      <c r="H119" s="107">
        <f>SUM(H117:H118)</f>
        <v>4161</v>
      </c>
    </row>
    <row r="120" spans="3:8" hidden="1" outlineLevel="1" x14ac:dyDescent="0.25"/>
    <row r="121" spans="3:8" hidden="1" outlineLevel="1" x14ac:dyDescent="0.25">
      <c r="C121" t="s">
        <v>246</v>
      </c>
    </row>
    <row r="122" spans="3:8" hidden="1" outlineLevel="1" x14ac:dyDescent="0.25">
      <c r="D122" t="s">
        <v>462</v>
      </c>
      <c r="F122" t="s">
        <v>463</v>
      </c>
      <c r="H122" s="128">
        <f>'Excluded Energy'!$E$20</f>
        <v>10</v>
      </c>
    </row>
    <row r="123" spans="3:8" hidden="1" outlineLevel="1" x14ac:dyDescent="0.25">
      <c r="D123" t="s">
        <v>464</v>
      </c>
      <c r="F123" t="s">
        <v>465</v>
      </c>
      <c r="H123" s="128">
        <f>'Excluded Energy'!$E$21</f>
        <v>30</v>
      </c>
    </row>
    <row r="124" spans="3:8" hidden="1" outlineLevel="1" x14ac:dyDescent="0.25">
      <c r="D124" t="s">
        <v>466</v>
      </c>
      <c r="F124" t="s">
        <v>463</v>
      </c>
      <c r="H124" s="128">
        <f>'Excluded Energy'!$E$22</f>
        <v>10</v>
      </c>
    </row>
    <row r="125" spans="3:8" hidden="1" outlineLevel="1" x14ac:dyDescent="0.25">
      <c r="D125" t="s">
        <v>464</v>
      </c>
      <c r="F125" t="s">
        <v>465</v>
      </c>
      <c r="H125" s="128">
        <f>'Excluded Energy'!$E$23</f>
        <v>20</v>
      </c>
    </row>
    <row r="126" spans="3:8" hidden="1" outlineLevel="1" x14ac:dyDescent="0.25">
      <c r="D126" t="s">
        <v>467</v>
      </c>
      <c r="F126" t="s">
        <v>463</v>
      </c>
      <c r="H126" s="128">
        <f>'Excluded Energy'!$E$24</f>
        <v>0</v>
      </c>
    </row>
    <row r="127" spans="3:8" hidden="1" outlineLevel="1" x14ac:dyDescent="0.25">
      <c r="D127" t="s">
        <v>464</v>
      </c>
      <c r="F127" t="s">
        <v>465</v>
      </c>
      <c r="H127" s="128">
        <f>'Excluded Energy'!$E$25</f>
        <v>0</v>
      </c>
    </row>
    <row r="128" spans="3:8" hidden="1" outlineLevel="1" x14ac:dyDescent="0.25">
      <c r="D128" t="s">
        <v>468</v>
      </c>
      <c r="F128" t="s">
        <v>463</v>
      </c>
      <c r="H128" s="128">
        <f>'Excluded Energy'!$E$26</f>
        <v>0</v>
      </c>
    </row>
    <row r="129" spans="3:8" hidden="1" outlineLevel="1" x14ac:dyDescent="0.25">
      <c r="D129" t="s">
        <v>464</v>
      </c>
      <c r="F129" t="s">
        <v>465</v>
      </c>
      <c r="H129" s="129">
        <f>'Excluded Energy'!$E$27</f>
        <v>0</v>
      </c>
    </row>
    <row r="130" spans="3:8" hidden="1" outlineLevel="1" x14ac:dyDescent="0.25">
      <c r="D130" t="s">
        <v>469</v>
      </c>
      <c r="F130" t="s">
        <v>465</v>
      </c>
      <c r="H130" s="107">
        <f>(H122*H123)+(H124*H125)+(H126*H127)+(H128*H129)</f>
        <v>500</v>
      </c>
    </row>
    <row r="131" spans="3:8" hidden="1" outlineLevel="1" x14ac:dyDescent="0.25"/>
    <row r="132" spans="3:8" hidden="1" outlineLevel="1" x14ac:dyDescent="0.25">
      <c r="D132" t="s">
        <v>470</v>
      </c>
      <c r="F132" t="s">
        <v>382</v>
      </c>
      <c r="G132" s="109">
        <f>'Hardcoded Inputs'!$G$3</f>
        <v>24</v>
      </c>
    </row>
    <row r="133" spans="3:8" hidden="1" outlineLevel="1" x14ac:dyDescent="0.25">
      <c r="D133" t="s">
        <v>471</v>
      </c>
      <c r="F133" t="s">
        <v>384</v>
      </c>
      <c r="G133" s="109">
        <f>'Hardcoded Inputs'!$G$4</f>
        <v>365</v>
      </c>
    </row>
    <row r="134" spans="3:8" hidden="1" outlineLevel="1" x14ac:dyDescent="0.25">
      <c r="D134" t="s">
        <v>472</v>
      </c>
      <c r="F134" t="s">
        <v>422</v>
      </c>
      <c r="H134" s="130">
        <f>'Excluded Energy'!$E$19</f>
        <v>0.4</v>
      </c>
    </row>
    <row r="135" spans="3:8" hidden="1" outlineLevel="1" x14ac:dyDescent="0.25">
      <c r="D135" t="s">
        <v>473</v>
      </c>
      <c r="F135" t="s">
        <v>390</v>
      </c>
      <c r="G135" s="109">
        <f>'Hardcoded Inputs'!$G$9</f>
        <v>1E-3</v>
      </c>
      <c r="H135" s="108"/>
    </row>
    <row r="136" spans="3:8" hidden="1" outlineLevel="1" x14ac:dyDescent="0.25">
      <c r="D136" t="s">
        <v>474</v>
      </c>
      <c r="F136" t="s">
        <v>411</v>
      </c>
      <c r="H136" s="107">
        <f>H130*G132*G133*H134*G135</f>
        <v>1752</v>
      </c>
    </row>
    <row r="137" spans="3:8" hidden="1" outlineLevel="1" x14ac:dyDescent="0.25">
      <c r="D137" t="s">
        <v>475</v>
      </c>
      <c r="F137" t="s">
        <v>411</v>
      </c>
      <c r="H137" s="129">
        <f>'Excluded Energy'!$E$29</f>
        <v>0</v>
      </c>
    </row>
    <row r="138" spans="3:8" hidden="1" outlineLevel="1" x14ac:dyDescent="0.25">
      <c r="D138" t="s">
        <v>477</v>
      </c>
      <c r="F138" t="s">
        <v>411</v>
      </c>
      <c r="H138" s="107">
        <f>SUM(H136:H137)</f>
        <v>1752</v>
      </c>
    </row>
    <row r="139" spans="3:8" hidden="1" outlineLevel="1" x14ac:dyDescent="0.25"/>
    <row r="140" spans="3:8" hidden="1" outlineLevel="1" x14ac:dyDescent="0.25">
      <c r="C140" t="s">
        <v>247</v>
      </c>
    </row>
    <row r="141" spans="3:8" hidden="1" outlineLevel="1" x14ac:dyDescent="0.25">
      <c r="D141" t="s">
        <v>462</v>
      </c>
      <c r="F141" t="s">
        <v>463</v>
      </c>
      <c r="H141" s="128">
        <f>'Excluded Energy'!$F$20</f>
        <v>60</v>
      </c>
    </row>
    <row r="142" spans="3:8" hidden="1" outlineLevel="1" x14ac:dyDescent="0.25">
      <c r="D142" t="s">
        <v>464</v>
      </c>
      <c r="F142" t="s">
        <v>465</v>
      </c>
      <c r="H142" s="128">
        <f>'Excluded Energy'!$F$21</f>
        <v>15</v>
      </c>
    </row>
    <row r="143" spans="3:8" hidden="1" outlineLevel="1" x14ac:dyDescent="0.25">
      <c r="D143" t="s">
        <v>466</v>
      </c>
      <c r="F143" t="s">
        <v>463</v>
      </c>
      <c r="H143" s="128">
        <f>'Excluded Energy'!$F$22</f>
        <v>50</v>
      </c>
    </row>
    <row r="144" spans="3:8" hidden="1" outlineLevel="1" x14ac:dyDescent="0.25">
      <c r="D144" t="s">
        <v>464</v>
      </c>
      <c r="F144" t="s">
        <v>465</v>
      </c>
      <c r="H144" s="128">
        <f>'Excluded Energy'!$F$23</f>
        <v>20</v>
      </c>
    </row>
    <row r="145" spans="3:8" hidden="1" outlineLevel="1" x14ac:dyDescent="0.25">
      <c r="D145" t="s">
        <v>467</v>
      </c>
      <c r="F145" t="s">
        <v>463</v>
      </c>
      <c r="H145" s="128">
        <f>'Excluded Energy'!$F$24</f>
        <v>0</v>
      </c>
    </row>
    <row r="146" spans="3:8" hidden="1" outlineLevel="1" x14ac:dyDescent="0.25">
      <c r="D146" t="s">
        <v>464</v>
      </c>
      <c r="F146" t="s">
        <v>465</v>
      </c>
      <c r="H146" s="128">
        <f>'Excluded Energy'!$F$25</f>
        <v>0</v>
      </c>
    </row>
    <row r="147" spans="3:8" hidden="1" outlineLevel="1" x14ac:dyDescent="0.25">
      <c r="D147" t="s">
        <v>468</v>
      </c>
      <c r="F147" t="s">
        <v>463</v>
      </c>
      <c r="H147" s="128">
        <f>'Excluded Energy'!$F$26</f>
        <v>0</v>
      </c>
    </row>
    <row r="148" spans="3:8" hidden="1" outlineLevel="1" x14ac:dyDescent="0.25">
      <c r="D148" t="s">
        <v>464</v>
      </c>
      <c r="F148" t="s">
        <v>465</v>
      </c>
      <c r="H148" s="129">
        <f>'Excluded Energy'!$F$27</f>
        <v>0</v>
      </c>
    </row>
    <row r="149" spans="3:8" hidden="1" outlineLevel="1" x14ac:dyDescent="0.25">
      <c r="D149" t="s">
        <v>469</v>
      </c>
      <c r="F149" t="s">
        <v>465</v>
      </c>
      <c r="H149" s="107">
        <f>(H141*H142)+(H143*H144)+(H145*H146)+(H147*H148)</f>
        <v>1900</v>
      </c>
    </row>
    <row r="150" spans="3:8" hidden="1" outlineLevel="1" x14ac:dyDescent="0.25"/>
    <row r="151" spans="3:8" hidden="1" outlineLevel="1" x14ac:dyDescent="0.25">
      <c r="D151" t="s">
        <v>470</v>
      </c>
      <c r="F151" t="s">
        <v>382</v>
      </c>
      <c r="G151" s="109">
        <f>'Hardcoded Inputs'!$G$3</f>
        <v>24</v>
      </c>
    </row>
    <row r="152" spans="3:8" hidden="1" outlineLevel="1" x14ac:dyDescent="0.25">
      <c r="D152" t="s">
        <v>471</v>
      </c>
      <c r="F152" t="s">
        <v>384</v>
      </c>
      <c r="G152" s="109">
        <f>'Hardcoded Inputs'!$G$4</f>
        <v>365</v>
      </c>
    </row>
    <row r="153" spans="3:8" hidden="1" outlineLevel="1" x14ac:dyDescent="0.25">
      <c r="D153" t="s">
        <v>472</v>
      </c>
      <c r="F153" t="s">
        <v>422</v>
      </c>
      <c r="H153" s="130">
        <f>'Excluded Energy'!$F$19</f>
        <v>0.4</v>
      </c>
    </row>
    <row r="154" spans="3:8" hidden="1" outlineLevel="1" x14ac:dyDescent="0.25">
      <c r="D154" t="s">
        <v>473</v>
      </c>
      <c r="F154" t="s">
        <v>390</v>
      </c>
      <c r="G154" s="109">
        <f>'Hardcoded Inputs'!$G$9</f>
        <v>1E-3</v>
      </c>
      <c r="H154" s="108"/>
    </row>
    <row r="155" spans="3:8" hidden="1" outlineLevel="1" x14ac:dyDescent="0.25">
      <c r="D155" t="s">
        <v>474</v>
      </c>
      <c r="F155" t="s">
        <v>411</v>
      </c>
      <c r="H155" s="107">
        <f>H149*G151*G152*H153*G154</f>
        <v>6657.6</v>
      </c>
    </row>
    <row r="156" spans="3:8" hidden="1" outlineLevel="1" x14ac:dyDescent="0.25">
      <c r="D156" t="s">
        <v>475</v>
      </c>
      <c r="F156" t="s">
        <v>411</v>
      </c>
      <c r="H156" s="129">
        <f>'Excluded Energy'!$F$29</f>
        <v>0</v>
      </c>
    </row>
    <row r="157" spans="3:8" hidden="1" outlineLevel="1" x14ac:dyDescent="0.25">
      <c r="D157" t="s">
        <v>478</v>
      </c>
      <c r="F157" t="s">
        <v>411</v>
      </c>
      <c r="H157" s="107">
        <f>SUM(H155:H156)</f>
        <v>6657.6</v>
      </c>
    </row>
    <row r="158" spans="3:8" hidden="1" outlineLevel="1" x14ac:dyDescent="0.25"/>
    <row r="159" spans="3:8" hidden="1" outlineLevel="1" x14ac:dyDescent="0.25">
      <c r="C159" t="s">
        <v>248</v>
      </c>
    </row>
    <row r="160" spans="3:8" hidden="1" outlineLevel="1" x14ac:dyDescent="0.25">
      <c r="D160" t="s">
        <v>462</v>
      </c>
      <c r="F160" t="s">
        <v>463</v>
      </c>
      <c r="H160" s="128">
        <f>'Excluded Energy'!$G$20</f>
        <v>0</v>
      </c>
    </row>
    <row r="161" spans="4:8" hidden="1" outlineLevel="1" x14ac:dyDescent="0.25">
      <c r="D161" t="s">
        <v>464</v>
      </c>
      <c r="F161" t="s">
        <v>465</v>
      </c>
      <c r="H161" s="128">
        <f>'Excluded Energy'!$G$21</f>
        <v>0</v>
      </c>
    </row>
    <row r="162" spans="4:8" hidden="1" outlineLevel="1" x14ac:dyDescent="0.25">
      <c r="D162" t="s">
        <v>466</v>
      </c>
      <c r="F162" t="s">
        <v>463</v>
      </c>
      <c r="H162" s="128">
        <f>'Excluded Energy'!$G$22</f>
        <v>0</v>
      </c>
    </row>
    <row r="163" spans="4:8" hidden="1" outlineLevel="1" x14ac:dyDescent="0.25">
      <c r="D163" t="s">
        <v>464</v>
      </c>
      <c r="F163" t="s">
        <v>465</v>
      </c>
      <c r="H163" s="128">
        <f>'Excluded Energy'!$G$23</f>
        <v>0</v>
      </c>
    </row>
    <row r="164" spans="4:8" hidden="1" outlineLevel="1" x14ac:dyDescent="0.25">
      <c r="D164" t="s">
        <v>467</v>
      </c>
      <c r="F164" t="s">
        <v>463</v>
      </c>
      <c r="H164" s="128">
        <f>'Excluded Energy'!$G$24</f>
        <v>0</v>
      </c>
    </row>
    <row r="165" spans="4:8" hidden="1" outlineLevel="1" x14ac:dyDescent="0.25">
      <c r="D165" t="s">
        <v>464</v>
      </c>
      <c r="F165" t="s">
        <v>465</v>
      </c>
      <c r="H165" s="128">
        <f>'Excluded Energy'!$G$25</f>
        <v>0</v>
      </c>
    </row>
    <row r="166" spans="4:8" hidden="1" outlineLevel="1" x14ac:dyDescent="0.25">
      <c r="D166" t="s">
        <v>468</v>
      </c>
      <c r="F166" t="s">
        <v>463</v>
      </c>
      <c r="H166" s="128">
        <f>'Excluded Energy'!$G$26</f>
        <v>0</v>
      </c>
    </row>
    <row r="167" spans="4:8" hidden="1" outlineLevel="1" x14ac:dyDescent="0.25">
      <c r="D167" t="s">
        <v>464</v>
      </c>
      <c r="F167" t="s">
        <v>465</v>
      </c>
      <c r="H167" s="129">
        <f>'Excluded Energy'!$G$27</f>
        <v>0</v>
      </c>
    </row>
    <row r="168" spans="4:8" hidden="1" outlineLevel="1" x14ac:dyDescent="0.25">
      <c r="D168" t="s">
        <v>469</v>
      </c>
      <c r="F168" t="s">
        <v>465</v>
      </c>
      <c r="H168" s="107">
        <f>(H160*H161)+(H162*H163)+(H164*H165)+(H166*H167)</f>
        <v>0</v>
      </c>
    </row>
    <row r="169" spans="4:8" hidden="1" outlineLevel="1" x14ac:dyDescent="0.25"/>
    <row r="170" spans="4:8" hidden="1" outlineLevel="1" x14ac:dyDescent="0.25">
      <c r="D170" t="s">
        <v>470</v>
      </c>
      <c r="F170" t="s">
        <v>382</v>
      </c>
      <c r="G170" s="109">
        <f>'Hardcoded Inputs'!$G$3</f>
        <v>24</v>
      </c>
    </row>
    <row r="171" spans="4:8" hidden="1" outlineLevel="1" x14ac:dyDescent="0.25">
      <c r="D171" t="s">
        <v>471</v>
      </c>
      <c r="F171" t="s">
        <v>384</v>
      </c>
      <c r="G171" s="109">
        <f>'Hardcoded Inputs'!$G$4</f>
        <v>365</v>
      </c>
    </row>
    <row r="172" spans="4:8" hidden="1" outlineLevel="1" x14ac:dyDescent="0.25">
      <c r="D172" t="s">
        <v>472</v>
      </c>
      <c r="F172" t="s">
        <v>422</v>
      </c>
      <c r="H172" s="130">
        <f>'Excluded Energy'!$G$19</f>
        <v>0</v>
      </c>
    </row>
    <row r="173" spans="4:8" hidden="1" outlineLevel="1" x14ac:dyDescent="0.25">
      <c r="D173" t="s">
        <v>473</v>
      </c>
      <c r="F173" t="s">
        <v>390</v>
      </c>
      <c r="G173" s="109">
        <f>'Hardcoded Inputs'!$G$9</f>
        <v>1E-3</v>
      </c>
      <c r="H173" s="108"/>
    </row>
    <row r="174" spans="4:8" hidden="1" outlineLevel="1" x14ac:dyDescent="0.25">
      <c r="D174" t="s">
        <v>474</v>
      </c>
      <c r="F174" t="s">
        <v>411</v>
      </c>
      <c r="H174" s="107">
        <f>H168*G170*G171*H172*G173</f>
        <v>0</v>
      </c>
    </row>
    <row r="175" spans="4:8" hidden="1" outlineLevel="1" x14ac:dyDescent="0.25">
      <c r="D175" t="s">
        <v>475</v>
      </c>
      <c r="F175" t="s">
        <v>411</v>
      </c>
      <c r="H175" s="129">
        <f>'Excluded Energy'!$G$29</f>
        <v>0</v>
      </c>
    </row>
    <row r="176" spans="4:8" hidden="1" outlineLevel="1" x14ac:dyDescent="0.25">
      <c r="D176" t="s">
        <v>479</v>
      </c>
      <c r="F176" t="s">
        <v>411</v>
      </c>
      <c r="H176" s="107">
        <f>SUM(H174:H175)</f>
        <v>0</v>
      </c>
    </row>
    <row r="177" spans="3:8" hidden="1" outlineLevel="1" x14ac:dyDescent="0.25"/>
    <row r="178" spans="3:8" hidden="1" outlineLevel="1" x14ac:dyDescent="0.25">
      <c r="C178" t="s">
        <v>249</v>
      </c>
    </row>
    <row r="179" spans="3:8" hidden="1" outlineLevel="1" x14ac:dyDescent="0.25">
      <c r="D179" t="s">
        <v>462</v>
      </c>
      <c r="F179" t="s">
        <v>463</v>
      </c>
      <c r="H179" s="128">
        <f>'Excluded Energy'!$H$20</f>
        <v>0</v>
      </c>
    </row>
    <row r="180" spans="3:8" hidden="1" outlineLevel="1" x14ac:dyDescent="0.25">
      <c r="D180" t="s">
        <v>464</v>
      </c>
      <c r="F180" t="s">
        <v>465</v>
      </c>
      <c r="H180" s="128">
        <f>'Excluded Energy'!$H$21</f>
        <v>0</v>
      </c>
    </row>
    <row r="181" spans="3:8" hidden="1" outlineLevel="1" x14ac:dyDescent="0.25">
      <c r="D181" t="s">
        <v>466</v>
      </c>
      <c r="F181" t="s">
        <v>463</v>
      </c>
      <c r="H181" s="128">
        <f>'Excluded Energy'!$H$22</f>
        <v>0</v>
      </c>
    </row>
    <row r="182" spans="3:8" hidden="1" outlineLevel="1" x14ac:dyDescent="0.25">
      <c r="D182" t="s">
        <v>464</v>
      </c>
      <c r="F182" t="s">
        <v>465</v>
      </c>
      <c r="H182" s="128">
        <f>'Excluded Energy'!$H$23</f>
        <v>0</v>
      </c>
    </row>
    <row r="183" spans="3:8" hidden="1" outlineLevel="1" x14ac:dyDescent="0.25">
      <c r="D183" t="s">
        <v>467</v>
      </c>
      <c r="F183" t="s">
        <v>463</v>
      </c>
      <c r="H183" s="128">
        <f>'Excluded Energy'!$H$24</f>
        <v>0</v>
      </c>
    </row>
    <row r="184" spans="3:8" hidden="1" outlineLevel="1" x14ac:dyDescent="0.25">
      <c r="D184" t="s">
        <v>464</v>
      </c>
      <c r="F184" t="s">
        <v>465</v>
      </c>
      <c r="H184" s="128">
        <f>'Excluded Energy'!$H$25</f>
        <v>0</v>
      </c>
    </row>
    <row r="185" spans="3:8" hidden="1" outlineLevel="1" x14ac:dyDescent="0.25">
      <c r="D185" t="s">
        <v>468</v>
      </c>
      <c r="F185" t="s">
        <v>463</v>
      </c>
      <c r="H185" s="128">
        <f>'Excluded Energy'!$H$26</f>
        <v>0</v>
      </c>
    </row>
    <row r="186" spans="3:8" hidden="1" outlineLevel="1" x14ac:dyDescent="0.25">
      <c r="D186" t="s">
        <v>464</v>
      </c>
      <c r="F186" t="s">
        <v>465</v>
      </c>
      <c r="H186" s="129">
        <f>'Excluded Energy'!$H$27</f>
        <v>0</v>
      </c>
    </row>
    <row r="187" spans="3:8" hidden="1" outlineLevel="1" x14ac:dyDescent="0.25">
      <c r="D187" t="s">
        <v>469</v>
      </c>
      <c r="F187" t="s">
        <v>465</v>
      </c>
      <c r="H187" s="107">
        <f>(H179*H180)+(H181*H182)+(H183*H184)+(H185*H186)</f>
        <v>0</v>
      </c>
    </row>
    <row r="188" spans="3:8" hidden="1" outlineLevel="1" x14ac:dyDescent="0.25"/>
    <row r="189" spans="3:8" hidden="1" outlineLevel="1" x14ac:dyDescent="0.25">
      <c r="D189" t="s">
        <v>470</v>
      </c>
      <c r="F189" t="s">
        <v>382</v>
      </c>
      <c r="G189" s="109">
        <f>'Hardcoded Inputs'!$G$3</f>
        <v>24</v>
      </c>
    </row>
    <row r="190" spans="3:8" hidden="1" outlineLevel="1" x14ac:dyDescent="0.25">
      <c r="D190" t="s">
        <v>471</v>
      </c>
      <c r="F190" t="s">
        <v>384</v>
      </c>
      <c r="G190" s="109">
        <f>'Hardcoded Inputs'!$G$4</f>
        <v>365</v>
      </c>
    </row>
    <row r="191" spans="3:8" hidden="1" outlineLevel="1" x14ac:dyDescent="0.25">
      <c r="D191" t="s">
        <v>472</v>
      </c>
      <c r="F191" t="s">
        <v>422</v>
      </c>
      <c r="H191" s="130">
        <f>'Excluded Energy'!$H$19</f>
        <v>0</v>
      </c>
    </row>
    <row r="192" spans="3:8" hidden="1" outlineLevel="1" x14ac:dyDescent="0.25">
      <c r="D192" t="s">
        <v>473</v>
      </c>
      <c r="F192" t="s">
        <v>390</v>
      </c>
      <c r="G192" s="109">
        <f>'Hardcoded Inputs'!$G$9</f>
        <v>1E-3</v>
      </c>
      <c r="H192" s="108"/>
    </row>
    <row r="193" spans="3:8" hidden="1" outlineLevel="1" x14ac:dyDescent="0.25">
      <c r="D193" t="s">
        <v>474</v>
      </c>
      <c r="F193" t="s">
        <v>411</v>
      </c>
      <c r="H193" s="107">
        <f>H187*G189*G190*H191*G192</f>
        <v>0</v>
      </c>
    </row>
    <row r="194" spans="3:8" hidden="1" outlineLevel="1" x14ac:dyDescent="0.25">
      <c r="D194" t="s">
        <v>475</v>
      </c>
      <c r="F194" t="s">
        <v>411</v>
      </c>
      <c r="H194" s="129">
        <f>'Excluded Energy'!$H$29</f>
        <v>0</v>
      </c>
    </row>
    <row r="195" spans="3:8" hidden="1" outlineLevel="1" x14ac:dyDescent="0.25">
      <c r="D195" t="s">
        <v>480</v>
      </c>
      <c r="F195" t="s">
        <v>411</v>
      </c>
      <c r="H195" s="107">
        <f>SUM(H193:H194)</f>
        <v>0</v>
      </c>
    </row>
    <row r="196" spans="3:8" hidden="1" outlineLevel="1" x14ac:dyDescent="0.25"/>
    <row r="197" spans="3:8" hidden="1" outlineLevel="1" x14ac:dyDescent="0.25">
      <c r="C197" t="s">
        <v>250</v>
      </c>
    </row>
    <row r="198" spans="3:8" hidden="1" outlineLevel="1" x14ac:dyDescent="0.25">
      <c r="D198" t="s">
        <v>462</v>
      </c>
      <c r="F198" t="s">
        <v>463</v>
      </c>
      <c r="H198" s="128">
        <f>'Excluded Energy'!$I$20</f>
        <v>0</v>
      </c>
    </row>
    <row r="199" spans="3:8" hidden="1" outlineLevel="1" x14ac:dyDescent="0.25">
      <c r="D199" t="s">
        <v>464</v>
      </c>
      <c r="F199" t="s">
        <v>465</v>
      </c>
      <c r="H199" s="128">
        <f>'Excluded Energy'!$I$21</f>
        <v>0</v>
      </c>
    </row>
    <row r="200" spans="3:8" hidden="1" outlineLevel="1" x14ac:dyDescent="0.25">
      <c r="D200" t="s">
        <v>466</v>
      </c>
      <c r="F200" t="s">
        <v>463</v>
      </c>
      <c r="H200" s="128">
        <f>'Excluded Energy'!$I$22</f>
        <v>0</v>
      </c>
    </row>
    <row r="201" spans="3:8" hidden="1" outlineLevel="1" x14ac:dyDescent="0.25">
      <c r="D201" t="s">
        <v>464</v>
      </c>
      <c r="F201" t="s">
        <v>465</v>
      </c>
      <c r="H201" s="128">
        <f>'Excluded Energy'!$I$23</f>
        <v>0</v>
      </c>
    </row>
    <row r="202" spans="3:8" hidden="1" outlineLevel="1" x14ac:dyDescent="0.25">
      <c r="D202" t="s">
        <v>467</v>
      </c>
      <c r="F202" t="s">
        <v>463</v>
      </c>
      <c r="H202" s="128">
        <f>'Excluded Energy'!$I$24</f>
        <v>0</v>
      </c>
    </row>
    <row r="203" spans="3:8" hidden="1" outlineLevel="1" x14ac:dyDescent="0.25">
      <c r="D203" t="s">
        <v>464</v>
      </c>
      <c r="F203" t="s">
        <v>465</v>
      </c>
      <c r="H203" s="128">
        <f>'Excluded Energy'!$I$25</f>
        <v>0</v>
      </c>
    </row>
    <row r="204" spans="3:8" hidden="1" outlineLevel="1" x14ac:dyDescent="0.25">
      <c r="D204" t="s">
        <v>468</v>
      </c>
      <c r="F204" t="s">
        <v>463</v>
      </c>
      <c r="H204" s="128">
        <f>'Excluded Energy'!$I$26</f>
        <v>0</v>
      </c>
    </row>
    <row r="205" spans="3:8" hidden="1" outlineLevel="1" x14ac:dyDescent="0.25">
      <c r="D205" t="s">
        <v>464</v>
      </c>
      <c r="F205" t="s">
        <v>465</v>
      </c>
      <c r="H205" s="129">
        <f>'Excluded Energy'!$I$27</f>
        <v>0</v>
      </c>
    </row>
    <row r="206" spans="3:8" hidden="1" outlineLevel="1" x14ac:dyDescent="0.25">
      <c r="D206" t="s">
        <v>469</v>
      </c>
      <c r="F206" t="s">
        <v>465</v>
      </c>
      <c r="H206" s="107">
        <f>(H198*H199)+(H200*H201)+(H202*H203)+(H204*H205)</f>
        <v>0</v>
      </c>
    </row>
    <row r="207" spans="3:8" hidden="1" outlineLevel="1" x14ac:dyDescent="0.25"/>
    <row r="208" spans="3:8" hidden="1" outlineLevel="1" x14ac:dyDescent="0.25">
      <c r="D208" t="s">
        <v>470</v>
      </c>
      <c r="F208" t="s">
        <v>382</v>
      </c>
      <c r="G208" s="109">
        <f>'Hardcoded Inputs'!$G$3</f>
        <v>24</v>
      </c>
    </row>
    <row r="209" spans="3:8" hidden="1" outlineLevel="1" x14ac:dyDescent="0.25">
      <c r="D209" t="s">
        <v>471</v>
      </c>
      <c r="F209" t="s">
        <v>384</v>
      </c>
      <c r="G209" s="109">
        <f>'Hardcoded Inputs'!$G$4</f>
        <v>365</v>
      </c>
    </row>
    <row r="210" spans="3:8" hidden="1" outlineLevel="1" x14ac:dyDescent="0.25">
      <c r="D210" t="s">
        <v>472</v>
      </c>
      <c r="F210" t="s">
        <v>422</v>
      </c>
      <c r="H210" s="130">
        <f>'Excluded Energy'!$I$19</f>
        <v>0</v>
      </c>
    </row>
    <row r="211" spans="3:8" hidden="1" outlineLevel="1" x14ac:dyDescent="0.25">
      <c r="D211" t="s">
        <v>473</v>
      </c>
      <c r="F211" t="s">
        <v>390</v>
      </c>
      <c r="G211" s="109">
        <f>'Hardcoded Inputs'!$G$9</f>
        <v>1E-3</v>
      </c>
      <c r="H211" s="108"/>
    </row>
    <row r="212" spans="3:8" hidden="1" outlineLevel="1" x14ac:dyDescent="0.25">
      <c r="D212" t="s">
        <v>474</v>
      </c>
      <c r="F212" t="s">
        <v>411</v>
      </c>
      <c r="H212" s="107">
        <f>H206*G208*G209*H210*G211</f>
        <v>0</v>
      </c>
    </row>
    <row r="213" spans="3:8" hidden="1" outlineLevel="1" x14ac:dyDescent="0.25">
      <c r="D213" t="s">
        <v>475</v>
      </c>
      <c r="F213" t="s">
        <v>411</v>
      </c>
      <c r="H213" s="129">
        <f>'Excluded Energy'!$I$29</f>
        <v>0</v>
      </c>
    </row>
    <row r="214" spans="3:8" hidden="1" outlineLevel="1" x14ac:dyDescent="0.25">
      <c r="D214" t="s">
        <v>481</v>
      </c>
      <c r="F214" t="s">
        <v>411</v>
      </c>
      <c r="H214" s="107">
        <f>SUM(H212:H213)</f>
        <v>0</v>
      </c>
    </row>
    <row r="215" spans="3:8" hidden="1" outlineLevel="1" x14ac:dyDescent="0.25"/>
    <row r="216" spans="3:8" hidden="1" outlineLevel="1" x14ac:dyDescent="0.25">
      <c r="C216" t="s">
        <v>251</v>
      </c>
    </row>
    <row r="217" spans="3:8" hidden="1" outlineLevel="1" x14ac:dyDescent="0.25">
      <c r="D217" t="s">
        <v>462</v>
      </c>
      <c r="F217" t="s">
        <v>463</v>
      </c>
      <c r="H217" s="128">
        <f>'Excluded Energy'!$J$20</f>
        <v>0</v>
      </c>
    </row>
    <row r="218" spans="3:8" hidden="1" outlineLevel="1" x14ac:dyDescent="0.25">
      <c r="D218" t="s">
        <v>464</v>
      </c>
      <c r="F218" t="s">
        <v>465</v>
      </c>
      <c r="H218" s="128">
        <f>'Excluded Energy'!$J$21</f>
        <v>0</v>
      </c>
    </row>
    <row r="219" spans="3:8" hidden="1" outlineLevel="1" x14ac:dyDescent="0.25">
      <c r="D219" t="s">
        <v>466</v>
      </c>
      <c r="F219" t="s">
        <v>463</v>
      </c>
      <c r="H219" s="128">
        <f>'Excluded Energy'!$J$22</f>
        <v>0</v>
      </c>
    </row>
    <row r="220" spans="3:8" hidden="1" outlineLevel="1" x14ac:dyDescent="0.25">
      <c r="D220" t="s">
        <v>464</v>
      </c>
      <c r="F220" t="s">
        <v>465</v>
      </c>
      <c r="H220" s="128">
        <f>'Excluded Energy'!$J$23</f>
        <v>0</v>
      </c>
    </row>
    <row r="221" spans="3:8" hidden="1" outlineLevel="1" x14ac:dyDescent="0.25">
      <c r="D221" t="s">
        <v>467</v>
      </c>
      <c r="F221" t="s">
        <v>463</v>
      </c>
      <c r="H221" s="128">
        <f>'Excluded Energy'!$J$24</f>
        <v>0</v>
      </c>
    </row>
    <row r="222" spans="3:8" hidden="1" outlineLevel="1" x14ac:dyDescent="0.25">
      <c r="D222" t="s">
        <v>464</v>
      </c>
      <c r="F222" t="s">
        <v>465</v>
      </c>
      <c r="H222" s="128">
        <f>'Excluded Energy'!$J$25</f>
        <v>0</v>
      </c>
    </row>
    <row r="223" spans="3:8" hidden="1" outlineLevel="1" x14ac:dyDescent="0.25">
      <c r="D223" t="s">
        <v>468</v>
      </c>
      <c r="F223" t="s">
        <v>463</v>
      </c>
      <c r="H223" s="128">
        <f>'Excluded Energy'!$J$26</f>
        <v>0</v>
      </c>
    </row>
    <row r="224" spans="3:8" hidden="1" outlineLevel="1" x14ac:dyDescent="0.25">
      <c r="D224" t="s">
        <v>464</v>
      </c>
      <c r="F224" t="s">
        <v>465</v>
      </c>
      <c r="H224" s="129">
        <f>'Excluded Energy'!$J$27</f>
        <v>0</v>
      </c>
    </row>
    <row r="225" spans="3:8" hidden="1" outlineLevel="1" x14ac:dyDescent="0.25">
      <c r="D225" t="s">
        <v>469</v>
      </c>
      <c r="F225" t="s">
        <v>465</v>
      </c>
      <c r="H225" s="107">
        <f>(H217*H218)+(H219*H220)+(H221*H222)+(H223*H224)</f>
        <v>0</v>
      </c>
    </row>
    <row r="226" spans="3:8" hidden="1" outlineLevel="1" x14ac:dyDescent="0.25"/>
    <row r="227" spans="3:8" hidden="1" outlineLevel="1" x14ac:dyDescent="0.25">
      <c r="D227" t="s">
        <v>470</v>
      </c>
      <c r="F227" t="s">
        <v>382</v>
      </c>
      <c r="G227" s="109">
        <f>'Hardcoded Inputs'!$G$3</f>
        <v>24</v>
      </c>
    </row>
    <row r="228" spans="3:8" hidden="1" outlineLevel="1" x14ac:dyDescent="0.25">
      <c r="D228" t="s">
        <v>471</v>
      </c>
      <c r="F228" t="s">
        <v>384</v>
      </c>
      <c r="G228" s="109">
        <f>'Hardcoded Inputs'!$G$4</f>
        <v>365</v>
      </c>
    </row>
    <row r="229" spans="3:8" hidden="1" outlineLevel="1" x14ac:dyDescent="0.25">
      <c r="D229" t="s">
        <v>472</v>
      </c>
      <c r="F229" t="s">
        <v>422</v>
      </c>
      <c r="H229" s="130">
        <f>'Excluded Energy'!$J$19</f>
        <v>0</v>
      </c>
    </row>
    <row r="230" spans="3:8" hidden="1" outlineLevel="1" x14ac:dyDescent="0.25">
      <c r="D230" t="s">
        <v>473</v>
      </c>
      <c r="F230" t="s">
        <v>390</v>
      </c>
      <c r="G230" s="109">
        <f>'Hardcoded Inputs'!$G$9</f>
        <v>1E-3</v>
      </c>
      <c r="H230" s="108"/>
    </row>
    <row r="231" spans="3:8" hidden="1" outlineLevel="1" x14ac:dyDescent="0.25">
      <c r="D231" t="s">
        <v>474</v>
      </c>
      <c r="F231" t="s">
        <v>411</v>
      </c>
      <c r="H231" s="107">
        <f>H225*G227*G228*H229*G230</f>
        <v>0</v>
      </c>
    </row>
    <row r="232" spans="3:8" hidden="1" outlineLevel="1" x14ac:dyDescent="0.25">
      <c r="D232" t="s">
        <v>475</v>
      </c>
      <c r="F232" t="s">
        <v>411</v>
      </c>
      <c r="H232" s="129">
        <f>'Excluded Energy'!$J$29</f>
        <v>0</v>
      </c>
    </row>
    <row r="233" spans="3:8" hidden="1" outlineLevel="1" x14ac:dyDescent="0.25">
      <c r="D233" t="s">
        <v>482</v>
      </c>
      <c r="F233" t="s">
        <v>411</v>
      </c>
      <c r="H233" s="107">
        <f>SUM(H231:H232)</f>
        <v>0</v>
      </c>
    </row>
    <row r="234" spans="3:8" hidden="1" outlineLevel="1" x14ac:dyDescent="0.25"/>
    <row r="235" spans="3:8" hidden="1" outlineLevel="1" x14ac:dyDescent="0.25">
      <c r="C235" t="s">
        <v>252</v>
      </c>
    </row>
    <row r="236" spans="3:8" hidden="1" outlineLevel="1" x14ac:dyDescent="0.25">
      <c r="D236" t="s">
        <v>462</v>
      </c>
      <c r="F236" t="s">
        <v>463</v>
      </c>
      <c r="H236" s="128">
        <f>'Excluded Energy'!$K$20</f>
        <v>0</v>
      </c>
    </row>
    <row r="237" spans="3:8" hidden="1" outlineLevel="1" x14ac:dyDescent="0.25">
      <c r="D237" t="s">
        <v>464</v>
      </c>
      <c r="F237" t="s">
        <v>465</v>
      </c>
      <c r="H237" s="128">
        <f>'Excluded Energy'!$K$21</f>
        <v>0</v>
      </c>
    </row>
    <row r="238" spans="3:8" hidden="1" outlineLevel="1" x14ac:dyDescent="0.25">
      <c r="D238" t="s">
        <v>466</v>
      </c>
      <c r="F238" t="s">
        <v>463</v>
      </c>
      <c r="H238" s="128">
        <f>'Excluded Energy'!$K$22</f>
        <v>0</v>
      </c>
    </row>
    <row r="239" spans="3:8" hidden="1" outlineLevel="1" x14ac:dyDescent="0.25">
      <c r="D239" t="s">
        <v>464</v>
      </c>
      <c r="F239" t="s">
        <v>465</v>
      </c>
      <c r="H239" s="128">
        <f>'Excluded Energy'!$K$23</f>
        <v>0</v>
      </c>
    </row>
    <row r="240" spans="3:8" hidden="1" outlineLevel="1" x14ac:dyDescent="0.25">
      <c r="D240" t="s">
        <v>467</v>
      </c>
      <c r="F240" t="s">
        <v>463</v>
      </c>
      <c r="H240" s="128">
        <f>'Excluded Energy'!$K$24</f>
        <v>0</v>
      </c>
    </row>
    <row r="241" spans="3:8" hidden="1" outlineLevel="1" x14ac:dyDescent="0.25">
      <c r="D241" t="s">
        <v>464</v>
      </c>
      <c r="F241" t="s">
        <v>465</v>
      </c>
      <c r="H241" s="128">
        <f>'Excluded Energy'!$K$25</f>
        <v>0</v>
      </c>
    </row>
    <row r="242" spans="3:8" hidden="1" outlineLevel="1" x14ac:dyDescent="0.25">
      <c r="D242" t="s">
        <v>468</v>
      </c>
      <c r="F242" t="s">
        <v>463</v>
      </c>
      <c r="H242" s="128">
        <f>'Excluded Energy'!$K$26</f>
        <v>0</v>
      </c>
    </row>
    <row r="243" spans="3:8" hidden="1" outlineLevel="1" x14ac:dyDescent="0.25">
      <c r="D243" t="s">
        <v>464</v>
      </c>
      <c r="F243" t="s">
        <v>465</v>
      </c>
      <c r="H243" s="129">
        <f>'Excluded Energy'!$K$27</f>
        <v>0</v>
      </c>
    </row>
    <row r="244" spans="3:8" hidden="1" outlineLevel="1" x14ac:dyDescent="0.25">
      <c r="D244" t="s">
        <v>469</v>
      </c>
      <c r="F244" t="s">
        <v>465</v>
      </c>
      <c r="H244" s="107">
        <f>(H236*H237)+(H238*H239)+(H240*H241)+(H242*H243)</f>
        <v>0</v>
      </c>
    </row>
    <row r="245" spans="3:8" hidden="1" outlineLevel="1" x14ac:dyDescent="0.25"/>
    <row r="246" spans="3:8" hidden="1" outlineLevel="1" x14ac:dyDescent="0.25">
      <c r="D246" t="s">
        <v>470</v>
      </c>
      <c r="F246" t="s">
        <v>382</v>
      </c>
      <c r="G246" s="109">
        <f>'Hardcoded Inputs'!$G$3</f>
        <v>24</v>
      </c>
    </row>
    <row r="247" spans="3:8" hidden="1" outlineLevel="1" x14ac:dyDescent="0.25">
      <c r="D247" t="s">
        <v>471</v>
      </c>
      <c r="F247" t="s">
        <v>384</v>
      </c>
      <c r="G247" s="109">
        <f>'Hardcoded Inputs'!$G$4</f>
        <v>365</v>
      </c>
    </row>
    <row r="248" spans="3:8" hidden="1" outlineLevel="1" x14ac:dyDescent="0.25">
      <c r="D248" t="s">
        <v>472</v>
      </c>
      <c r="F248" t="s">
        <v>422</v>
      </c>
      <c r="H248" s="130">
        <f>'Excluded Energy'!$K$19</f>
        <v>0</v>
      </c>
    </row>
    <row r="249" spans="3:8" hidden="1" outlineLevel="1" x14ac:dyDescent="0.25">
      <c r="D249" t="s">
        <v>473</v>
      </c>
      <c r="F249" t="s">
        <v>390</v>
      </c>
      <c r="G249" s="109">
        <f>'Hardcoded Inputs'!$G$9</f>
        <v>1E-3</v>
      </c>
      <c r="H249" s="108"/>
    </row>
    <row r="250" spans="3:8" hidden="1" outlineLevel="1" x14ac:dyDescent="0.25">
      <c r="D250" t="s">
        <v>474</v>
      </c>
      <c r="F250" t="s">
        <v>411</v>
      </c>
      <c r="H250" s="107">
        <f>H244*G246*G247*H248*G249</f>
        <v>0</v>
      </c>
    </row>
    <row r="251" spans="3:8" hidden="1" outlineLevel="1" x14ac:dyDescent="0.25">
      <c r="D251" t="s">
        <v>475</v>
      </c>
      <c r="F251" t="s">
        <v>411</v>
      </c>
      <c r="H251" s="129">
        <f>'Excluded Energy'!$K$29</f>
        <v>0</v>
      </c>
    </row>
    <row r="252" spans="3:8" hidden="1" outlineLevel="1" x14ac:dyDescent="0.25">
      <c r="D252" t="s">
        <v>483</v>
      </c>
      <c r="F252" t="s">
        <v>411</v>
      </c>
      <c r="H252" s="107">
        <f>SUM(H250:H251)</f>
        <v>0</v>
      </c>
    </row>
    <row r="253" spans="3:8" hidden="1" outlineLevel="1" x14ac:dyDescent="0.25"/>
    <row r="254" spans="3:8" hidden="1" outlineLevel="1" x14ac:dyDescent="0.25">
      <c r="C254" t="s">
        <v>253</v>
      </c>
    </row>
    <row r="255" spans="3:8" hidden="1" outlineLevel="1" x14ac:dyDescent="0.25">
      <c r="D255" t="s">
        <v>462</v>
      </c>
      <c r="F255" t="s">
        <v>463</v>
      </c>
      <c r="H255" s="128">
        <f>'Excluded Energy'!$L$20</f>
        <v>0</v>
      </c>
    </row>
    <row r="256" spans="3:8" hidden="1" outlineLevel="1" x14ac:dyDescent="0.25">
      <c r="D256" t="s">
        <v>464</v>
      </c>
      <c r="F256" t="s">
        <v>465</v>
      </c>
      <c r="H256" s="128">
        <f>'Excluded Energy'!$L$21</f>
        <v>0</v>
      </c>
    </row>
    <row r="257" spans="4:8" hidden="1" outlineLevel="1" x14ac:dyDescent="0.25">
      <c r="D257" t="s">
        <v>466</v>
      </c>
      <c r="F257" t="s">
        <v>463</v>
      </c>
      <c r="H257" s="128">
        <f>'Excluded Energy'!$L$22</f>
        <v>0</v>
      </c>
    </row>
    <row r="258" spans="4:8" hidden="1" outlineLevel="1" x14ac:dyDescent="0.25">
      <c r="D258" t="s">
        <v>464</v>
      </c>
      <c r="F258" t="s">
        <v>465</v>
      </c>
      <c r="H258" s="128">
        <f>'Excluded Energy'!$L$23</f>
        <v>0</v>
      </c>
    </row>
    <row r="259" spans="4:8" hidden="1" outlineLevel="1" x14ac:dyDescent="0.25">
      <c r="D259" t="s">
        <v>467</v>
      </c>
      <c r="F259" t="s">
        <v>463</v>
      </c>
      <c r="H259" s="128">
        <f>'Excluded Energy'!$L$24</f>
        <v>0</v>
      </c>
    </row>
    <row r="260" spans="4:8" hidden="1" outlineLevel="1" x14ac:dyDescent="0.25">
      <c r="D260" t="s">
        <v>464</v>
      </c>
      <c r="F260" t="s">
        <v>465</v>
      </c>
      <c r="H260" s="128">
        <f>'Excluded Energy'!$L$25</f>
        <v>0</v>
      </c>
    </row>
    <row r="261" spans="4:8" hidden="1" outlineLevel="1" x14ac:dyDescent="0.25">
      <c r="D261" t="s">
        <v>468</v>
      </c>
      <c r="F261" t="s">
        <v>463</v>
      </c>
      <c r="H261" s="128">
        <f>'Excluded Energy'!$L$26</f>
        <v>0</v>
      </c>
    </row>
    <row r="262" spans="4:8" hidden="1" outlineLevel="1" x14ac:dyDescent="0.25">
      <c r="D262" t="s">
        <v>464</v>
      </c>
      <c r="F262" t="s">
        <v>465</v>
      </c>
      <c r="H262" s="129">
        <f>'Excluded Energy'!$L$27</f>
        <v>0</v>
      </c>
    </row>
    <row r="263" spans="4:8" hidden="1" outlineLevel="1" x14ac:dyDescent="0.25">
      <c r="D263" t="s">
        <v>469</v>
      </c>
      <c r="F263" t="s">
        <v>465</v>
      </c>
      <c r="H263" s="107">
        <f>(H255*H256)+(H257*H258)+(H259*H260)+(H261*H262)</f>
        <v>0</v>
      </c>
    </row>
    <row r="264" spans="4:8" hidden="1" outlineLevel="1" x14ac:dyDescent="0.25"/>
    <row r="265" spans="4:8" hidden="1" outlineLevel="1" x14ac:dyDescent="0.25">
      <c r="D265" t="s">
        <v>470</v>
      </c>
      <c r="F265" t="s">
        <v>382</v>
      </c>
      <c r="G265" s="109">
        <f>'Hardcoded Inputs'!$G$3</f>
        <v>24</v>
      </c>
    </row>
    <row r="266" spans="4:8" hidden="1" outlineLevel="1" x14ac:dyDescent="0.25">
      <c r="D266" t="s">
        <v>471</v>
      </c>
      <c r="F266" t="s">
        <v>384</v>
      </c>
      <c r="G266" s="109">
        <f>'Hardcoded Inputs'!$G$4</f>
        <v>365</v>
      </c>
    </row>
    <row r="267" spans="4:8" hidden="1" outlineLevel="1" x14ac:dyDescent="0.25">
      <c r="D267" t="s">
        <v>472</v>
      </c>
      <c r="F267" t="s">
        <v>422</v>
      </c>
      <c r="H267" s="130">
        <f>'Excluded Energy'!$L$19</f>
        <v>0</v>
      </c>
    </row>
    <row r="268" spans="4:8" hidden="1" outlineLevel="1" x14ac:dyDescent="0.25">
      <c r="D268" t="s">
        <v>473</v>
      </c>
      <c r="F268" t="s">
        <v>390</v>
      </c>
      <c r="G268" s="109">
        <f>'Hardcoded Inputs'!$G$9</f>
        <v>1E-3</v>
      </c>
      <c r="H268" s="108"/>
    </row>
    <row r="269" spans="4:8" hidden="1" outlineLevel="1" x14ac:dyDescent="0.25">
      <c r="D269" t="s">
        <v>474</v>
      </c>
      <c r="F269" t="s">
        <v>411</v>
      </c>
      <c r="H269" s="107">
        <f>H263*G265*G266*H267*G268</f>
        <v>0</v>
      </c>
    </row>
    <row r="270" spans="4:8" hidden="1" outlineLevel="1" x14ac:dyDescent="0.25">
      <c r="D270" t="s">
        <v>475</v>
      </c>
      <c r="F270" t="s">
        <v>411</v>
      </c>
      <c r="H270" s="129">
        <f>'Excluded Energy'!$L$29</f>
        <v>0</v>
      </c>
    </row>
    <row r="271" spans="4:8" hidden="1" outlineLevel="1" x14ac:dyDescent="0.25">
      <c r="D271" t="s">
        <v>484</v>
      </c>
      <c r="F271" t="s">
        <v>411</v>
      </c>
      <c r="H271" s="107">
        <f>SUM(H269:H270)</f>
        <v>0</v>
      </c>
    </row>
    <row r="272" spans="4:8" hidden="1" outlineLevel="1" x14ac:dyDescent="0.25"/>
    <row r="273" spans="3:8" hidden="1" outlineLevel="1" x14ac:dyDescent="0.25">
      <c r="C273" t="s">
        <v>485</v>
      </c>
    </row>
    <row r="274" spans="3:8" hidden="1" outlineLevel="1" x14ac:dyDescent="0.25">
      <c r="D274" t="s">
        <v>462</v>
      </c>
      <c r="F274" t="s">
        <v>463</v>
      </c>
      <c r="H274" s="128">
        <f>'Excluded Energy'!$M$20</f>
        <v>0</v>
      </c>
    </row>
    <row r="275" spans="3:8" hidden="1" outlineLevel="1" x14ac:dyDescent="0.25">
      <c r="D275" t="s">
        <v>464</v>
      </c>
      <c r="F275" t="s">
        <v>465</v>
      </c>
      <c r="H275" s="128">
        <f>'Excluded Energy'!$M$21</f>
        <v>0</v>
      </c>
    </row>
    <row r="276" spans="3:8" hidden="1" outlineLevel="1" x14ac:dyDescent="0.25">
      <c r="D276" t="s">
        <v>466</v>
      </c>
      <c r="F276" t="s">
        <v>463</v>
      </c>
      <c r="H276" s="128">
        <f>'Excluded Energy'!$M$22</f>
        <v>0</v>
      </c>
    </row>
    <row r="277" spans="3:8" hidden="1" outlineLevel="1" x14ac:dyDescent="0.25">
      <c r="D277" t="s">
        <v>464</v>
      </c>
      <c r="F277" t="s">
        <v>465</v>
      </c>
      <c r="H277" s="128">
        <f>'Excluded Energy'!$M$23</f>
        <v>0</v>
      </c>
    </row>
    <row r="278" spans="3:8" hidden="1" outlineLevel="1" x14ac:dyDescent="0.25">
      <c r="D278" t="s">
        <v>467</v>
      </c>
      <c r="F278" t="s">
        <v>463</v>
      </c>
      <c r="H278" s="128">
        <f>'Excluded Energy'!$M$24</f>
        <v>0</v>
      </c>
    </row>
    <row r="279" spans="3:8" hidden="1" outlineLevel="1" x14ac:dyDescent="0.25">
      <c r="D279" t="s">
        <v>464</v>
      </c>
      <c r="F279" t="s">
        <v>465</v>
      </c>
      <c r="H279" s="128">
        <f>'Excluded Energy'!$M$25</f>
        <v>0</v>
      </c>
    </row>
    <row r="280" spans="3:8" hidden="1" outlineLevel="1" x14ac:dyDescent="0.25">
      <c r="D280" t="s">
        <v>468</v>
      </c>
      <c r="F280" t="s">
        <v>463</v>
      </c>
      <c r="H280" s="128">
        <f>'Excluded Energy'!$M$26</f>
        <v>0</v>
      </c>
    </row>
    <row r="281" spans="3:8" hidden="1" outlineLevel="1" x14ac:dyDescent="0.25">
      <c r="D281" t="s">
        <v>464</v>
      </c>
      <c r="F281" t="s">
        <v>465</v>
      </c>
      <c r="H281" s="129">
        <f>'Excluded Energy'!$M$27</f>
        <v>0</v>
      </c>
    </row>
    <row r="282" spans="3:8" hidden="1" outlineLevel="1" x14ac:dyDescent="0.25">
      <c r="D282" t="s">
        <v>469</v>
      </c>
      <c r="F282" t="s">
        <v>465</v>
      </c>
      <c r="H282" s="107">
        <f>(H274*H275)+(H276*H277)+(H278*H279)+(H280*H281)</f>
        <v>0</v>
      </c>
    </row>
    <row r="283" spans="3:8" hidden="1" outlineLevel="1" x14ac:dyDescent="0.25"/>
    <row r="284" spans="3:8" hidden="1" outlineLevel="1" x14ac:dyDescent="0.25">
      <c r="D284" t="s">
        <v>470</v>
      </c>
      <c r="F284" t="s">
        <v>382</v>
      </c>
      <c r="G284" s="109">
        <f>'Hardcoded Inputs'!$G$3</f>
        <v>24</v>
      </c>
    </row>
    <row r="285" spans="3:8" hidden="1" outlineLevel="1" x14ac:dyDescent="0.25">
      <c r="D285" t="s">
        <v>471</v>
      </c>
      <c r="F285" t="s">
        <v>384</v>
      </c>
      <c r="G285" s="109">
        <f>'Hardcoded Inputs'!$G$4</f>
        <v>365</v>
      </c>
    </row>
    <row r="286" spans="3:8" hidden="1" outlineLevel="1" x14ac:dyDescent="0.25">
      <c r="D286" t="s">
        <v>472</v>
      </c>
      <c r="F286" t="s">
        <v>422</v>
      </c>
      <c r="H286" s="130">
        <f>'Excluded Energy'!$M$19</f>
        <v>0</v>
      </c>
    </row>
    <row r="287" spans="3:8" hidden="1" outlineLevel="1" x14ac:dyDescent="0.25">
      <c r="D287" t="s">
        <v>473</v>
      </c>
      <c r="F287" t="s">
        <v>390</v>
      </c>
      <c r="G287" s="109">
        <f>'Hardcoded Inputs'!$G$9</f>
        <v>1E-3</v>
      </c>
      <c r="H287" s="108"/>
    </row>
    <row r="288" spans="3:8" hidden="1" outlineLevel="1" x14ac:dyDescent="0.25">
      <c r="D288" t="s">
        <v>474</v>
      </c>
      <c r="F288" t="s">
        <v>411</v>
      </c>
      <c r="H288" s="107">
        <f>H282*G284*G285*H286*G287</f>
        <v>0</v>
      </c>
    </row>
    <row r="289" spans="2:8" hidden="1" outlineLevel="1" x14ac:dyDescent="0.25">
      <c r="D289" t="s">
        <v>475</v>
      </c>
      <c r="F289" t="s">
        <v>411</v>
      </c>
      <c r="H289" s="129">
        <f>'Excluded Energy'!$M$29</f>
        <v>0</v>
      </c>
    </row>
    <row r="290" spans="2:8" hidden="1" outlineLevel="1" x14ac:dyDescent="0.25">
      <c r="D290" t="s">
        <v>486</v>
      </c>
      <c r="F290" t="s">
        <v>411</v>
      </c>
      <c r="H290" s="107">
        <f>SUM(H288:H289)</f>
        <v>0</v>
      </c>
    </row>
    <row r="291" spans="2:8" hidden="1" outlineLevel="1" x14ac:dyDescent="0.25"/>
    <row r="292" spans="2:8" collapsed="1" x14ac:dyDescent="0.25">
      <c r="C292" t="s">
        <v>487</v>
      </c>
      <c r="F292" t="s">
        <v>411</v>
      </c>
      <c r="H292" s="127">
        <f>SUM(H119,H138,H157,H176,H195,H214,H233,H252,H271,H290)</f>
        <v>12570.6</v>
      </c>
    </row>
    <row r="294" spans="2:8" x14ac:dyDescent="0.25">
      <c r="B294" s="9" t="s">
        <v>488</v>
      </c>
    </row>
    <row r="295" spans="2:8" hidden="1" outlineLevel="1" x14ac:dyDescent="0.25">
      <c r="C295" t="s">
        <v>454</v>
      </c>
      <c r="F295" t="s">
        <v>411</v>
      </c>
      <c r="H295" s="131">
        <f>H66</f>
        <v>103200</v>
      </c>
    </row>
    <row r="296" spans="2:8" hidden="1" outlineLevel="1" x14ac:dyDescent="0.25">
      <c r="C296" t="s">
        <v>489</v>
      </c>
      <c r="F296" t="s">
        <v>411</v>
      </c>
      <c r="H296" s="132">
        <f>H292</f>
        <v>12570.6</v>
      </c>
    </row>
    <row r="297" spans="2:8" collapsed="1" x14ac:dyDescent="0.25">
      <c r="C297" t="s">
        <v>490</v>
      </c>
      <c r="F297" t="s">
        <v>411</v>
      </c>
      <c r="H297" s="127">
        <f>H295-H296</f>
        <v>90629.4</v>
      </c>
    </row>
    <row r="298" spans="2:8" x14ac:dyDescent="0.25">
      <c r="H298" s="127"/>
    </row>
    <row r="299" spans="2:8" x14ac:dyDescent="0.25">
      <c r="B299" s="9" t="s">
        <v>491</v>
      </c>
    </row>
    <row r="300" spans="2:8" hidden="1" outlineLevel="1" x14ac:dyDescent="0.25">
      <c r="C300" t="s">
        <v>300</v>
      </c>
    </row>
    <row r="301" spans="2:8" hidden="1" outlineLevel="1" x14ac:dyDescent="0.25">
      <c r="D301" t="s">
        <v>293</v>
      </c>
      <c r="F301" t="s">
        <v>382</v>
      </c>
      <c r="H301" s="128">
        <f>'Occupancy &amp; Prorated Floor Area'!$E$39</f>
        <v>6</v>
      </c>
    </row>
    <row r="302" spans="2:8" hidden="1" outlineLevel="1" x14ac:dyDescent="0.25">
      <c r="D302" t="s">
        <v>294</v>
      </c>
      <c r="F302" t="s">
        <v>384</v>
      </c>
      <c r="H302" s="128">
        <f>'Occupancy &amp; Prorated Floor Area'!$F$39</f>
        <v>5</v>
      </c>
    </row>
    <row r="303" spans="2:8" hidden="1" outlineLevel="1" x14ac:dyDescent="0.25">
      <c r="D303" t="s">
        <v>295</v>
      </c>
      <c r="F303" t="s">
        <v>492</v>
      </c>
      <c r="H303" s="129">
        <f>'Occupancy &amp; Prorated Floor Area'!$G$39</f>
        <v>50</v>
      </c>
    </row>
    <row r="304" spans="2:8" hidden="1" outlineLevel="1" x14ac:dyDescent="0.25">
      <c r="D304" t="s">
        <v>493</v>
      </c>
      <c r="F304" t="s">
        <v>382</v>
      </c>
      <c r="H304" s="107">
        <f>H301*H302*H303</f>
        <v>1500</v>
      </c>
    </row>
    <row r="305" spans="3:8" hidden="1" outlineLevel="1" x14ac:dyDescent="0.25"/>
    <row r="306" spans="3:8" hidden="1" outlineLevel="1" x14ac:dyDescent="0.25">
      <c r="D306" t="s">
        <v>385</v>
      </c>
      <c r="F306" t="s">
        <v>382</v>
      </c>
      <c r="G306" s="109">
        <f>'Hardcoded Inputs'!$G$5</f>
        <v>2080</v>
      </c>
      <c r="H306" s="108"/>
    </row>
    <row r="307" spans="3:8" hidden="1" outlineLevel="1" x14ac:dyDescent="0.25">
      <c r="D307" t="s">
        <v>494</v>
      </c>
      <c r="F307" t="s">
        <v>422</v>
      </c>
      <c r="H307" s="133">
        <f>H304/G306</f>
        <v>0.72115384615384615</v>
      </c>
    </row>
    <row r="308" spans="3:8" hidden="1" outlineLevel="1" x14ac:dyDescent="0.25">
      <c r="H308" s="133"/>
    </row>
    <row r="309" spans="3:8" ht="17.25" hidden="1" outlineLevel="1" x14ac:dyDescent="0.25">
      <c r="D309" t="s">
        <v>495</v>
      </c>
      <c r="F309" t="s">
        <v>457</v>
      </c>
      <c r="H309" s="129">
        <f>'Occupancy &amp; Prorated Floor Area'!$D$39</f>
        <v>200</v>
      </c>
    </row>
    <row r="310" spans="3:8" ht="17.25" hidden="1" outlineLevel="1" x14ac:dyDescent="0.25">
      <c r="D310" t="s">
        <v>496</v>
      </c>
      <c r="F310" t="s">
        <v>457</v>
      </c>
      <c r="H310" s="117">
        <f>H307*H309</f>
        <v>144.23076923076923</v>
      </c>
    </row>
    <row r="311" spans="3:8" hidden="1" outlineLevel="1" x14ac:dyDescent="0.25"/>
    <row r="312" spans="3:8" hidden="1" outlineLevel="1" x14ac:dyDescent="0.25">
      <c r="C312" t="s">
        <v>301</v>
      </c>
    </row>
    <row r="313" spans="3:8" hidden="1" outlineLevel="1" x14ac:dyDescent="0.25">
      <c r="D313" t="s">
        <v>293</v>
      </c>
      <c r="F313" t="s">
        <v>382</v>
      </c>
      <c r="H313" s="128">
        <f>'Occupancy &amp; Prorated Floor Area'!$E$40</f>
        <v>8</v>
      </c>
    </row>
    <row r="314" spans="3:8" hidden="1" outlineLevel="1" x14ac:dyDescent="0.25">
      <c r="D314" t="s">
        <v>294</v>
      </c>
      <c r="F314" t="s">
        <v>384</v>
      </c>
      <c r="H314" s="128">
        <f>'Occupancy &amp; Prorated Floor Area'!$F$40</f>
        <v>5</v>
      </c>
    </row>
    <row r="315" spans="3:8" hidden="1" outlineLevel="1" x14ac:dyDescent="0.25">
      <c r="D315" t="s">
        <v>295</v>
      </c>
      <c r="F315" t="s">
        <v>492</v>
      </c>
      <c r="H315" s="129">
        <f>'Occupancy &amp; Prorated Floor Area'!$G$40</f>
        <v>52</v>
      </c>
    </row>
    <row r="316" spans="3:8" hidden="1" outlineLevel="1" x14ac:dyDescent="0.25">
      <c r="D316" t="s">
        <v>493</v>
      </c>
      <c r="F316" t="s">
        <v>382</v>
      </c>
      <c r="H316" s="107">
        <f>H313*H314*H315</f>
        <v>2080</v>
      </c>
    </row>
    <row r="317" spans="3:8" hidden="1" outlineLevel="1" x14ac:dyDescent="0.25"/>
    <row r="318" spans="3:8" hidden="1" outlineLevel="1" x14ac:dyDescent="0.25">
      <c r="D318" t="s">
        <v>385</v>
      </c>
      <c r="F318" t="s">
        <v>382</v>
      </c>
      <c r="G318" s="109">
        <f>'Hardcoded Inputs'!$G$5</f>
        <v>2080</v>
      </c>
      <c r="H318" s="108"/>
    </row>
    <row r="319" spans="3:8" hidden="1" outlineLevel="1" x14ac:dyDescent="0.25">
      <c r="D319" t="s">
        <v>494</v>
      </c>
      <c r="F319" t="s">
        <v>422</v>
      </c>
      <c r="H319" s="133">
        <f>H316/G318</f>
        <v>1</v>
      </c>
    </row>
    <row r="320" spans="3:8" hidden="1" outlineLevel="1" x14ac:dyDescent="0.25">
      <c r="H320" s="133"/>
    </row>
    <row r="321" spans="3:8" ht="17.25" hidden="1" outlineLevel="1" x14ac:dyDescent="0.25">
      <c r="D321" t="s">
        <v>495</v>
      </c>
      <c r="F321" t="s">
        <v>457</v>
      </c>
      <c r="H321" s="129">
        <f>'Occupancy &amp; Prorated Floor Area'!$D$40</f>
        <v>400</v>
      </c>
    </row>
    <row r="322" spans="3:8" ht="17.25" hidden="1" outlineLevel="1" x14ac:dyDescent="0.25">
      <c r="D322" t="s">
        <v>496</v>
      </c>
      <c r="F322" t="s">
        <v>457</v>
      </c>
      <c r="H322" s="117">
        <f>H319*H321</f>
        <v>400</v>
      </c>
    </row>
    <row r="323" spans="3:8" hidden="1" outlineLevel="1" x14ac:dyDescent="0.25"/>
    <row r="324" spans="3:8" hidden="1" outlineLevel="1" x14ac:dyDescent="0.25">
      <c r="C324" t="s">
        <v>302</v>
      </c>
    </row>
    <row r="325" spans="3:8" hidden="1" outlineLevel="1" x14ac:dyDescent="0.25">
      <c r="D325" t="s">
        <v>293</v>
      </c>
      <c r="F325" t="s">
        <v>382</v>
      </c>
      <c r="H325" s="128">
        <f>'Occupancy &amp; Prorated Floor Area'!$E$41</f>
        <v>6</v>
      </c>
    </row>
    <row r="326" spans="3:8" hidden="1" outlineLevel="1" x14ac:dyDescent="0.25">
      <c r="D326" t="s">
        <v>294</v>
      </c>
      <c r="F326" t="s">
        <v>384</v>
      </c>
      <c r="H326" s="128">
        <f>'Occupancy &amp; Prorated Floor Area'!$F$41</f>
        <v>4</v>
      </c>
    </row>
    <row r="327" spans="3:8" hidden="1" outlineLevel="1" x14ac:dyDescent="0.25">
      <c r="D327" t="s">
        <v>295</v>
      </c>
      <c r="F327" t="s">
        <v>492</v>
      </c>
      <c r="H327" s="129">
        <f>'Occupancy &amp; Prorated Floor Area'!$G$41</f>
        <v>50</v>
      </c>
    </row>
    <row r="328" spans="3:8" hidden="1" outlineLevel="1" x14ac:dyDescent="0.25">
      <c r="D328" t="s">
        <v>493</v>
      </c>
      <c r="F328" t="s">
        <v>382</v>
      </c>
      <c r="H328" s="107">
        <f>H325*H326*H327</f>
        <v>1200</v>
      </c>
    </row>
    <row r="329" spans="3:8" hidden="1" outlineLevel="1" x14ac:dyDescent="0.25"/>
    <row r="330" spans="3:8" hidden="1" outlineLevel="1" x14ac:dyDescent="0.25">
      <c r="D330" t="s">
        <v>385</v>
      </c>
      <c r="F330" t="s">
        <v>382</v>
      </c>
      <c r="G330" s="109">
        <f>'Hardcoded Inputs'!$G$5</f>
        <v>2080</v>
      </c>
      <c r="H330" s="108"/>
    </row>
    <row r="331" spans="3:8" hidden="1" outlineLevel="1" x14ac:dyDescent="0.25">
      <c r="D331" t="s">
        <v>494</v>
      </c>
      <c r="F331" t="s">
        <v>422</v>
      </c>
      <c r="H331" s="133">
        <f>H328/G330</f>
        <v>0.57692307692307687</v>
      </c>
    </row>
    <row r="332" spans="3:8" hidden="1" outlineLevel="1" x14ac:dyDescent="0.25">
      <c r="H332" s="133"/>
    </row>
    <row r="333" spans="3:8" ht="17.25" hidden="1" outlineLevel="1" x14ac:dyDescent="0.25">
      <c r="D333" t="s">
        <v>495</v>
      </c>
      <c r="F333" t="s">
        <v>457</v>
      </c>
      <c r="H333" s="129">
        <f>'Occupancy &amp; Prorated Floor Area'!$D$41</f>
        <v>500</v>
      </c>
    </row>
    <row r="334" spans="3:8" ht="17.25" hidden="1" outlineLevel="1" x14ac:dyDescent="0.25">
      <c r="D334" t="s">
        <v>496</v>
      </c>
      <c r="F334" t="s">
        <v>457</v>
      </c>
      <c r="H334" s="117">
        <f>H331*H333</f>
        <v>288.46153846153845</v>
      </c>
    </row>
    <row r="335" spans="3:8" hidden="1" outlineLevel="1" x14ac:dyDescent="0.25"/>
    <row r="336" spans="3:8" hidden="1" outlineLevel="1" x14ac:dyDescent="0.25">
      <c r="C336" t="s">
        <v>303</v>
      </c>
    </row>
    <row r="337" spans="3:8" hidden="1" outlineLevel="1" x14ac:dyDescent="0.25">
      <c r="D337" t="s">
        <v>293</v>
      </c>
      <c r="F337" t="s">
        <v>382</v>
      </c>
      <c r="H337" s="128">
        <f>'Occupancy &amp; Prorated Floor Area'!$E$42</f>
        <v>8</v>
      </c>
    </row>
    <row r="338" spans="3:8" hidden="1" outlineLevel="1" x14ac:dyDescent="0.25">
      <c r="D338" t="s">
        <v>294</v>
      </c>
      <c r="F338" t="s">
        <v>384</v>
      </c>
      <c r="H338" s="128">
        <f>'Occupancy &amp; Prorated Floor Area'!$F$42</f>
        <v>5</v>
      </c>
    </row>
    <row r="339" spans="3:8" hidden="1" outlineLevel="1" x14ac:dyDescent="0.25">
      <c r="D339" t="s">
        <v>295</v>
      </c>
      <c r="F339" t="s">
        <v>492</v>
      </c>
      <c r="H339" s="129">
        <f>'Occupancy &amp; Prorated Floor Area'!$G$42</f>
        <v>52</v>
      </c>
    </row>
    <row r="340" spans="3:8" hidden="1" outlineLevel="1" x14ac:dyDescent="0.25">
      <c r="D340" t="s">
        <v>493</v>
      </c>
      <c r="F340" t="s">
        <v>382</v>
      </c>
      <c r="H340" s="107">
        <f>H337*H338*H339</f>
        <v>2080</v>
      </c>
    </row>
    <row r="341" spans="3:8" hidden="1" outlineLevel="1" x14ac:dyDescent="0.25"/>
    <row r="342" spans="3:8" hidden="1" outlineLevel="1" x14ac:dyDescent="0.25">
      <c r="D342" t="s">
        <v>385</v>
      </c>
      <c r="F342" t="s">
        <v>382</v>
      </c>
      <c r="G342" s="109">
        <f>'Hardcoded Inputs'!$G$5</f>
        <v>2080</v>
      </c>
      <c r="H342" s="108"/>
    </row>
    <row r="343" spans="3:8" hidden="1" outlineLevel="1" x14ac:dyDescent="0.25">
      <c r="D343" t="s">
        <v>494</v>
      </c>
      <c r="F343" t="s">
        <v>422</v>
      </c>
      <c r="H343" s="133">
        <f>H340/G342</f>
        <v>1</v>
      </c>
    </row>
    <row r="344" spans="3:8" hidden="1" outlineLevel="1" x14ac:dyDescent="0.25">
      <c r="H344" s="133"/>
    </row>
    <row r="345" spans="3:8" ht="17.25" hidden="1" outlineLevel="1" x14ac:dyDescent="0.25">
      <c r="D345" t="s">
        <v>495</v>
      </c>
      <c r="F345" t="s">
        <v>457</v>
      </c>
      <c r="H345" s="129">
        <f>'Occupancy &amp; Prorated Floor Area'!$D$42</f>
        <v>300</v>
      </c>
    </row>
    <row r="346" spans="3:8" ht="17.25" hidden="1" outlineLevel="1" x14ac:dyDescent="0.25">
      <c r="D346" t="s">
        <v>496</v>
      </c>
      <c r="F346" t="s">
        <v>457</v>
      </c>
      <c r="H346" s="117">
        <f>H343*H345</f>
        <v>300</v>
      </c>
    </row>
    <row r="347" spans="3:8" hidden="1" outlineLevel="1" x14ac:dyDescent="0.25"/>
    <row r="348" spans="3:8" hidden="1" outlineLevel="1" x14ac:dyDescent="0.25">
      <c r="C348" t="s">
        <v>304</v>
      </c>
    </row>
    <row r="349" spans="3:8" hidden="1" outlineLevel="1" x14ac:dyDescent="0.25">
      <c r="D349" t="s">
        <v>293</v>
      </c>
      <c r="F349" t="s">
        <v>382</v>
      </c>
      <c r="H349" s="128">
        <f>'Occupancy &amp; Prorated Floor Area'!$E$43</f>
        <v>0</v>
      </c>
    </row>
    <row r="350" spans="3:8" hidden="1" outlineLevel="1" x14ac:dyDescent="0.25">
      <c r="D350" t="s">
        <v>294</v>
      </c>
      <c r="F350" t="s">
        <v>384</v>
      </c>
      <c r="H350" s="128">
        <f>'Occupancy &amp; Prorated Floor Area'!$F$43</f>
        <v>0</v>
      </c>
    </row>
    <row r="351" spans="3:8" hidden="1" outlineLevel="1" x14ac:dyDescent="0.25">
      <c r="D351" t="s">
        <v>295</v>
      </c>
      <c r="F351" t="s">
        <v>492</v>
      </c>
      <c r="H351" s="129">
        <f>'Occupancy &amp; Prorated Floor Area'!$G$43</f>
        <v>0</v>
      </c>
    </row>
    <row r="352" spans="3:8" hidden="1" outlineLevel="1" x14ac:dyDescent="0.25">
      <c r="D352" t="s">
        <v>493</v>
      </c>
      <c r="F352" t="s">
        <v>382</v>
      </c>
      <c r="H352" s="107">
        <f>H349*H350*H351</f>
        <v>0</v>
      </c>
    </row>
    <row r="353" spans="3:8" hidden="1" outlineLevel="1" x14ac:dyDescent="0.25"/>
    <row r="354" spans="3:8" hidden="1" outlineLevel="1" x14ac:dyDescent="0.25">
      <c r="D354" t="s">
        <v>385</v>
      </c>
      <c r="F354" t="s">
        <v>382</v>
      </c>
      <c r="G354" s="109">
        <f>'Hardcoded Inputs'!$G$5</f>
        <v>2080</v>
      </c>
      <c r="H354" s="108"/>
    </row>
    <row r="355" spans="3:8" hidden="1" outlineLevel="1" x14ac:dyDescent="0.25">
      <c r="D355" t="s">
        <v>494</v>
      </c>
      <c r="F355" t="s">
        <v>422</v>
      </c>
      <c r="H355" s="133">
        <f>H352/G354</f>
        <v>0</v>
      </c>
    </row>
    <row r="356" spans="3:8" hidden="1" outlineLevel="1" x14ac:dyDescent="0.25">
      <c r="H356" s="133"/>
    </row>
    <row r="357" spans="3:8" ht="17.25" hidden="1" outlineLevel="1" x14ac:dyDescent="0.25">
      <c r="D357" t="s">
        <v>495</v>
      </c>
      <c r="F357" t="s">
        <v>457</v>
      </c>
      <c r="H357" s="129">
        <f>'Occupancy &amp; Prorated Floor Area'!$D$43</f>
        <v>0</v>
      </c>
    </row>
    <row r="358" spans="3:8" ht="17.25" hidden="1" outlineLevel="1" x14ac:dyDescent="0.25">
      <c r="D358" t="s">
        <v>496</v>
      </c>
      <c r="F358" t="s">
        <v>457</v>
      </c>
      <c r="H358" s="117">
        <f>H355*H357</f>
        <v>0</v>
      </c>
    </row>
    <row r="359" spans="3:8" hidden="1" outlineLevel="1" x14ac:dyDescent="0.25"/>
    <row r="360" spans="3:8" hidden="1" outlineLevel="1" x14ac:dyDescent="0.25">
      <c r="C360" t="s">
        <v>305</v>
      </c>
    </row>
    <row r="361" spans="3:8" hidden="1" outlineLevel="1" x14ac:dyDescent="0.25">
      <c r="D361" t="s">
        <v>293</v>
      </c>
      <c r="F361" t="s">
        <v>382</v>
      </c>
      <c r="H361" s="128">
        <f>'Occupancy &amp; Prorated Floor Area'!$E$44</f>
        <v>0</v>
      </c>
    </row>
    <row r="362" spans="3:8" hidden="1" outlineLevel="1" x14ac:dyDescent="0.25">
      <c r="D362" t="s">
        <v>294</v>
      </c>
      <c r="F362" t="s">
        <v>384</v>
      </c>
      <c r="H362" s="128">
        <f>'Occupancy &amp; Prorated Floor Area'!$F$44</f>
        <v>0</v>
      </c>
    </row>
    <row r="363" spans="3:8" hidden="1" outlineLevel="1" x14ac:dyDescent="0.25">
      <c r="D363" t="s">
        <v>295</v>
      </c>
      <c r="F363" t="s">
        <v>492</v>
      </c>
      <c r="H363" s="129">
        <f>'Occupancy &amp; Prorated Floor Area'!$G$44</f>
        <v>0</v>
      </c>
    </row>
    <row r="364" spans="3:8" hidden="1" outlineLevel="1" x14ac:dyDescent="0.25">
      <c r="D364" t="s">
        <v>493</v>
      </c>
      <c r="F364" t="s">
        <v>382</v>
      </c>
      <c r="H364" s="107">
        <f>H361*H362*H363</f>
        <v>0</v>
      </c>
    </row>
    <row r="365" spans="3:8" hidden="1" outlineLevel="1" x14ac:dyDescent="0.25"/>
    <row r="366" spans="3:8" hidden="1" outlineLevel="1" x14ac:dyDescent="0.25">
      <c r="D366" t="s">
        <v>385</v>
      </c>
      <c r="F366" t="s">
        <v>382</v>
      </c>
      <c r="G366" s="109">
        <f>'Hardcoded Inputs'!$G$5</f>
        <v>2080</v>
      </c>
      <c r="H366" s="108"/>
    </row>
    <row r="367" spans="3:8" hidden="1" outlineLevel="1" x14ac:dyDescent="0.25">
      <c r="D367" t="s">
        <v>494</v>
      </c>
      <c r="F367" t="s">
        <v>422</v>
      </c>
      <c r="H367" s="133">
        <f>H364/G366</f>
        <v>0</v>
      </c>
    </row>
    <row r="368" spans="3:8" hidden="1" outlineLevel="1" x14ac:dyDescent="0.25">
      <c r="H368" s="133"/>
    </row>
    <row r="369" spans="3:8" ht="17.25" hidden="1" outlineLevel="1" x14ac:dyDescent="0.25">
      <c r="D369" t="s">
        <v>495</v>
      </c>
      <c r="F369" t="s">
        <v>457</v>
      </c>
      <c r="H369" s="129">
        <f>'Occupancy &amp; Prorated Floor Area'!$D$44</f>
        <v>0</v>
      </c>
    </row>
    <row r="370" spans="3:8" ht="17.25" hidden="1" outlineLevel="1" x14ac:dyDescent="0.25">
      <c r="D370" t="s">
        <v>496</v>
      </c>
      <c r="F370" t="s">
        <v>457</v>
      </c>
      <c r="H370" s="117">
        <f>H367*H369</f>
        <v>0</v>
      </c>
    </row>
    <row r="371" spans="3:8" hidden="1" outlineLevel="1" x14ac:dyDescent="0.25"/>
    <row r="372" spans="3:8" hidden="1" outlineLevel="1" x14ac:dyDescent="0.25">
      <c r="C372" t="s">
        <v>306</v>
      </c>
    </row>
    <row r="373" spans="3:8" hidden="1" outlineLevel="1" x14ac:dyDescent="0.25">
      <c r="D373" t="s">
        <v>293</v>
      </c>
      <c r="F373" t="s">
        <v>382</v>
      </c>
      <c r="H373" s="128">
        <f>'Occupancy &amp; Prorated Floor Area'!$E$45</f>
        <v>0</v>
      </c>
    </row>
    <row r="374" spans="3:8" hidden="1" outlineLevel="1" x14ac:dyDescent="0.25">
      <c r="D374" t="s">
        <v>294</v>
      </c>
      <c r="F374" t="s">
        <v>384</v>
      </c>
      <c r="H374" s="128">
        <f>'Occupancy &amp; Prorated Floor Area'!$F$45</f>
        <v>0</v>
      </c>
    </row>
    <row r="375" spans="3:8" hidden="1" outlineLevel="1" x14ac:dyDescent="0.25">
      <c r="D375" t="s">
        <v>295</v>
      </c>
      <c r="F375" t="s">
        <v>492</v>
      </c>
      <c r="H375" s="129">
        <f>'Occupancy &amp; Prorated Floor Area'!$G$45</f>
        <v>0</v>
      </c>
    </row>
    <row r="376" spans="3:8" hidden="1" outlineLevel="1" x14ac:dyDescent="0.25">
      <c r="D376" t="s">
        <v>493</v>
      </c>
      <c r="F376" t="s">
        <v>382</v>
      </c>
      <c r="H376" s="107">
        <f>H373*H374*H375</f>
        <v>0</v>
      </c>
    </row>
    <row r="377" spans="3:8" hidden="1" outlineLevel="1" x14ac:dyDescent="0.25"/>
    <row r="378" spans="3:8" hidden="1" outlineLevel="1" x14ac:dyDescent="0.25">
      <c r="D378" t="s">
        <v>385</v>
      </c>
      <c r="F378" t="s">
        <v>382</v>
      </c>
      <c r="G378" s="109">
        <f>'Hardcoded Inputs'!$G$5</f>
        <v>2080</v>
      </c>
      <c r="H378" s="108"/>
    </row>
    <row r="379" spans="3:8" hidden="1" outlineLevel="1" x14ac:dyDescent="0.25">
      <c r="D379" t="s">
        <v>494</v>
      </c>
      <c r="F379" t="s">
        <v>422</v>
      </c>
      <c r="H379" s="133">
        <f>H376/G378</f>
        <v>0</v>
      </c>
    </row>
    <row r="380" spans="3:8" hidden="1" outlineLevel="1" x14ac:dyDescent="0.25">
      <c r="H380" s="133"/>
    </row>
    <row r="381" spans="3:8" ht="17.25" hidden="1" outlineLevel="1" x14ac:dyDescent="0.25">
      <c r="D381" t="s">
        <v>495</v>
      </c>
      <c r="F381" t="s">
        <v>457</v>
      </c>
      <c r="H381" s="129">
        <f>'Occupancy &amp; Prorated Floor Area'!$D$45</f>
        <v>0</v>
      </c>
    </row>
    <row r="382" spans="3:8" ht="17.25" hidden="1" outlineLevel="1" x14ac:dyDescent="0.25">
      <c r="D382" t="s">
        <v>496</v>
      </c>
      <c r="F382" t="s">
        <v>457</v>
      </c>
      <c r="H382" s="117">
        <f>H379*H381</f>
        <v>0</v>
      </c>
    </row>
    <row r="383" spans="3:8" hidden="1" outlineLevel="1" x14ac:dyDescent="0.25"/>
    <row r="384" spans="3:8" hidden="1" outlineLevel="1" x14ac:dyDescent="0.25">
      <c r="C384" t="s">
        <v>307</v>
      </c>
    </row>
    <row r="385" spans="3:8" hidden="1" outlineLevel="1" x14ac:dyDescent="0.25">
      <c r="D385" t="s">
        <v>293</v>
      </c>
      <c r="F385" t="s">
        <v>382</v>
      </c>
      <c r="H385" s="128">
        <f>'Occupancy &amp; Prorated Floor Area'!$E$46</f>
        <v>0</v>
      </c>
    </row>
    <row r="386" spans="3:8" hidden="1" outlineLevel="1" x14ac:dyDescent="0.25">
      <c r="D386" t="s">
        <v>294</v>
      </c>
      <c r="F386" t="s">
        <v>384</v>
      </c>
      <c r="H386" s="128">
        <f>'Occupancy &amp; Prorated Floor Area'!$F$46</f>
        <v>0</v>
      </c>
    </row>
    <row r="387" spans="3:8" hidden="1" outlineLevel="1" x14ac:dyDescent="0.25">
      <c r="D387" t="s">
        <v>295</v>
      </c>
      <c r="F387" t="s">
        <v>492</v>
      </c>
      <c r="H387" s="129">
        <f>'Occupancy &amp; Prorated Floor Area'!$G$46</f>
        <v>0</v>
      </c>
    </row>
    <row r="388" spans="3:8" hidden="1" outlineLevel="1" x14ac:dyDescent="0.25">
      <c r="D388" t="s">
        <v>493</v>
      </c>
      <c r="F388" t="s">
        <v>382</v>
      </c>
      <c r="H388" s="107">
        <f>H385*H386*H387</f>
        <v>0</v>
      </c>
    </row>
    <row r="389" spans="3:8" hidden="1" outlineLevel="1" x14ac:dyDescent="0.25"/>
    <row r="390" spans="3:8" hidden="1" outlineLevel="1" x14ac:dyDescent="0.25">
      <c r="D390" t="s">
        <v>385</v>
      </c>
      <c r="F390" t="s">
        <v>382</v>
      </c>
      <c r="G390" s="109">
        <f>'Hardcoded Inputs'!$G$5</f>
        <v>2080</v>
      </c>
      <c r="H390" s="108"/>
    </row>
    <row r="391" spans="3:8" hidden="1" outlineLevel="1" x14ac:dyDescent="0.25">
      <c r="D391" t="s">
        <v>494</v>
      </c>
      <c r="F391" t="s">
        <v>422</v>
      </c>
      <c r="H391" s="133">
        <f>H388/G390</f>
        <v>0</v>
      </c>
    </row>
    <row r="392" spans="3:8" hidden="1" outlineLevel="1" x14ac:dyDescent="0.25">
      <c r="H392" s="133"/>
    </row>
    <row r="393" spans="3:8" ht="17.25" hidden="1" outlineLevel="1" x14ac:dyDescent="0.25">
      <c r="D393" t="s">
        <v>495</v>
      </c>
      <c r="F393" t="s">
        <v>457</v>
      </c>
      <c r="H393" s="129">
        <f>'Occupancy &amp; Prorated Floor Area'!$D$46</f>
        <v>0</v>
      </c>
    </row>
    <row r="394" spans="3:8" ht="17.25" hidden="1" outlineLevel="1" x14ac:dyDescent="0.25">
      <c r="D394" t="s">
        <v>496</v>
      </c>
      <c r="F394" t="s">
        <v>457</v>
      </c>
      <c r="H394" s="117">
        <f>H391*H393</f>
        <v>0</v>
      </c>
    </row>
    <row r="395" spans="3:8" hidden="1" outlineLevel="1" x14ac:dyDescent="0.25"/>
    <row r="396" spans="3:8" hidden="1" outlineLevel="1" x14ac:dyDescent="0.25">
      <c r="C396" t="s">
        <v>308</v>
      </c>
    </row>
    <row r="397" spans="3:8" hidden="1" outlineLevel="1" x14ac:dyDescent="0.25">
      <c r="D397" t="s">
        <v>293</v>
      </c>
      <c r="F397" t="s">
        <v>382</v>
      </c>
      <c r="H397" s="128">
        <f>'Occupancy &amp; Prorated Floor Area'!$E$47</f>
        <v>0</v>
      </c>
    </row>
    <row r="398" spans="3:8" hidden="1" outlineLevel="1" x14ac:dyDescent="0.25">
      <c r="D398" t="s">
        <v>294</v>
      </c>
      <c r="F398" t="s">
        <v>384</v>
      </c>
      <c r="H398" s="128">
        <f>'Occupancy &amp; Prorated Floor Area'!$F$47</f>
        <v>0</v>
      </c>
    </row>
    <row r="399" spans="3:8" hidden="1" outlineLevel="1" x14ac:dyDescent="0.25">
      <c r="D399" t="s">
        <v>295</v>
      </c>
      <c r="F399" t="s">
        <v>492</v>
      </c>
      <c r="H399" s="129">
        <f>'Occupancy &amp; Prorated Floor Area'!$G$47</f>
        <v>0</v>
      </c>
    </row>
    <row r="400" spans="3:8" hidden="1" outlineLevel="1" x14ac:dyDescent="0.25">
      <c r="D400" t="s">
        <v>493</v>
      </c>
      <c r="F400" t="s">
        <v>382</v>
      </c>
      <c r="H400" s="107">
        <f>H397*H398*H399</f>
        <v>0</v>
      </c>
    </row>
    <row r="401" spans="3:8" hidden="1" outlineLevel="1" x14ac:dyDescent="0.25"/>
    <row r="402" spans="3:8" hidden="1" outlineLevel="1" x14ac:dyDescent="0.25">
      <c r="D402" t="s">
        <v>385</v>
      </c>
      <c r="F402" t="s">
        <v>382</v>
      </c>
      <c r="G402" s="109">
        <f>'Hardcoded Inputs'!$G$5</f>
        <v>2080</v>
      </c>
      <c r="H402" s="108"/>
    </row>
    <row r="403" spans="3:8" hidden="1" outlineLevel="1" x14ac:dyDescent="0.25">
      <c r="D403" t="s">
        <v>494</v>
      </c>
      <c r="F403" t="s">
        <v>422</v>
      </c>
      <c r="H403" s="133">
        <f>H400/G402</f>
        <v>0</v>
      </c>
    </row>
    <row r="404" spans="3:8" hidden="1" outlineLevel="1" x14ac:dyDescent="0.25">
      <c r="H404" s="133"/>
    </row>
    <row r="405" spans="3:8" ht="17.25" hidden="1" outlineLevel="1" x14ac:dyDescent="0.25">
      <c r="D405" t="s">
        <v>495</v>
      </c>
      <c r="F405" t="s">
        <v>457</v>
      </c>
      <c r="H405" s="129">
        <f>'Occupancy &amp; Prorated Floor Area'!$D$47</f>
        <v>0</v>
      </c>
    </row>
    <row r="406" spans="3:8" ht="17.25" hidden="1" outlineLevel="1" x14ac:dyDescent="0.25">
      <c r="D406" t="s">
        <v>496</v>
      </c>
      <c r="F406" t="s">
        <v>457</v>
      </c>
      <c r="H406" s="117">
        <f>H403*H405</f>
        <v>0</v>
      </c>
    </row>
    <row r="407" spans="3:8" hidden="1" outlineLevel="1" x14ac:dyDescent="0.25"/>
    <row r="408" spans="3:8" hidden="1" outlineLevel="1" x14ac:dyDescent="0.25">
      <c r="C408" t="s">
        <v>309</v>
      </c>
    </row>
    <row r="409" spans="3:8" hidden="1" outlineLevel="1" x14ac:dyDescent="0.25">
      <c r="D409" t="s">
        <v>293</v>
      </c>
      <c r="F409" t="s">
        <v>382</v>
      </c>
      <c r="H409" s="128">
        <f>'Occupancy &amp; Prorated Floor Area'!$E$48</f>
        <v>0</v>
      </c>
    </row>
    <row r="410" spans="3:8" hidden="1" outlineLevel="1" x14ac:dyDescent="0.25">
      <c r="D410" t="s">
        <v>294</v>
      </c>
      <c r="F410" t="s">
        <v>384</v>
      </c>
      <c r="H410" s="128">
        <f>'Occupancy &amp; Prorated Floor Area'!$F$48</f>
        <v>0</v>
      </c>
    </row>
    <row r="411" spans="3:8" hidden="1" outlineLevel="1" x14ac:dyDescent="0.25">
      <c r="D411" t="s">
        <v>295</v>
      </c>
      <c r="F411" t="s">
        <v>492</v>
      </c>
      <c r="H411" s="129">
        <f>'Occupancy &amp; Prorated Floor Area'!$G$48</f>
        <v>0</v>
      </c>
    </row>
    <row r="412" spans="3:8" hidden="1" outlineLevel="1" x14ac:dyDescent="0.25">
      <c r="D412" t="s">
        <v>493</v>
      </c>
      <c r="F412" t="s">
        <v>382</v>
      </c>
      <c r="H412" s="107">
        <f>H409*H410*H411</f>
        <v>0</v>
      </c>
    </row>
    <row r="413" spans="3:8" hidden="1" outlineLevel="1" x14ac:dyDescent="0.25"/>
    <row r="414" spans="3:8" hidden="1" outlineLevel="1" x14ac:dyDescent="0.25">
      <c r="D414" t="s">
        <v>385</v>
      </c>
      <c r="F414" t="s">
        <v>382</v>
      </c>
      <c r="G414" s="109">
        <f>'Hardcoded Inputs'!$G$5</f>
        <v>2080</v>
      </c>
      <c r="H414" s="108"/>
    </row>
    <row r="415" spans="3:8" hidden="1" outlineLevel="1" x14ac:dyDescent="0.25">
      <c r="D415" t="s">
        <v>494</v>
      </c>
      <c r="F415" t="s">
        <v>422</v>
      </c>
      <c r="H415" s="133">
        <f>H412/G414</f>
        <v>0</v>
      </c>
    </row>
    <row r="416" spans="3:8" hidden="1" outlineLevel="1" x14ac:dyDescent="0.25">
      <c r="H416" s="133"/>
    </row>
    <row r="417" spans="3:8" ht="17.25" hidden="1" outlineLevel="1" x14ac:dyDescent="0.25">
      <c r="D417" t="s">
        <v>495</v>
      </c>
      <c r="F417" t="s">
        <v>457</v>
      </c>
      <c r="H417" s="129">
        <f>'Occupancy &amp; Prorated Floor Area'!$D$48</f>
        <v>0</v>
      </c>
    </row>
    <row r="418" spans="3:8" ht="17.25" hidden="1" outlineLevel="1" x14ac:dyDescent="0.25">
      <c r="D418" t="s">
        <v>496</v>
      </c>
      <c r="F418" t="s">
        <v>457</v>
      </c>
      <c r="H418" s="117">
        <f>H415*H417</f>
        <v>0</v>
      </c>
    </row>
    <row r="419" spans="3:8" hidden="1" outlineLevel="1" x14ac:dyDescent="0.25"/>
    <row r="420" spans="3:8" hidden="1" outlineLevel="1" x14ac:dyDescent="0.25">
      <c r="C420" t="s">
        <v>310</v>
      </c>
    </row>
    <row r="421" spans="3:8" hidden="1" outlineLevel="1" x14ac:dyDescent="0.25">
      <c r="D421" t="s">
        <v>293</v>
      </c>
      <c r="F421" t="s">
        <v>382</v>
      </c>
      <c r="H421" s="128">
        <f>'Occupancy &amp; Prorated Floor Area'!$E$49</f>
        <v>0</v>
      </c>
    </row>
    <row r="422" spans="3:8" hidden="1" outlineLevel="1" x14ac:dyDescent="0.25">
      <c r="D422" t="s">
        <v>294</v>
      </c>
      <c r="F422" t="s">
        <v>384</v>
      </c>
      <c r="H422" s="128">
        <f>'Occupancy &amp; Prorated Floor Area'!$F$49</f>
        <v>0</v>
      </c>
    </row>
    <row r="423" spans="3:8" hidden="1" outlineLevel="1" x14ac:dyDescent="0.25">
      <c r="D423" t="s">
        <v>295</v>
      </c>
      <c r="F423" t="s">
        <v>492</v>
      </c>
      <c r="H423" s="129">
        <f>'Occupancy &amp; Prorated Floor Area'!$G$49</f>
        <v>0</v>
      </c>
    </row>
    <row r="424" spans="3:8" hidden="1" outlineLevel="1" x14ac:dyDescent="0.25">
      <c r="D424" t="s">
        <v>493</v>
      </c>
      <c r="F424" t="s">
        <v>382</v>
      </c>
      <c r="H424" s="107">
        <f>H421*H422*H423</f>
        <v>0</v>
      </c>
    </row>
    <row r="425" spans="3:8" hidden="1" outlineLevel="1" x14ac:dyDescent="0.25"/>
    <row r="426" spans="3:8" hidden="1" outlineLevel="1" x14ac:dyDescent="0.25">
      <c r="D426" t="s">
        <v>385</v>
      </c>
      <c r="F426" t="s">
        <v>382</v>
      </c>
      <c r="G426" s="109">
        <f>'Hardcoded Inputs'!$G$5</f>
        <v>2080</v>
      </c>
      <c r="H426" s="108"/>
    </row>
    <row r="427" spans="3:8" hidden="1" outlineLevel="1" x14ac:dyDescent="0.25">
      <c r="D427" t="s">
        <v>494</v>
      </c>
      <c r="F427" t="s">
        <v>422</v>
      </c>
      <c r="H427" s="133">
        <f>H424/G426</f>
        <v>0</v>
      </c>
    </row>
    <row r="428" spans="3:8" hidden="1" outlineLevel="1" x14ac:dyDescent="0.25">
      <c r="H428" s="133"/>
    </row>
    <row r="429" spans="3:8" ht="17.25" hidden="1" outlineLevel="1" x14ac:dyDescent="0.25">
      <c r="D429" t="s">
        <v>495</v>
      </c>
      <c r="F429" t="s">
        <v>457</v>
      </c>
      <c r="H429" s="129">
        <f>'Occupancy &amp; Prorated Floor Area'!$D$49</f>
        <v>0</v>
      </c>
    </row>
    <row r="430" spans="3:8" ht="17.25" hidden="1" outlineLevel="1" x14ac:dyDescent="0.25">
      <c r="D430" t="s">
        <v>496</v>
      </c>
      <c r="F430" t="s">
        <v>457</v>
      </c>
      <c r="H430" s="117">
        <f>H427*H429</f>
        <v>0</v>
      </c>
    </row>
    <row r="431" spans="3:8" hidden="1" outlineLevel="1" x14ac:dyDescent="0.25"/>
    <row r="432" spans="3:8" hidden="1" outlineLevel="1" x14ac:dyDescent="0.25">
      <c r="C432" t="s">
        <v>311</v>
      </c>
    </row>
    <row r="433" spans="3:8" hidden="1" outlineLevel="1" x14ac:dyDescent="0.25">
      <c r="D433" t="s">
        <v>293</v>
      </c>
      <c r="F433" t="s">
        <v>382</v>
      </c>
      <c r="H433" s="128">
        <f>'Occupancy &amp; Prorated Floor Area'!$E$50</f>
        <v>0</v>
      </c>
    </row>
    <row r="434" spans="3:8" hidden="1" outlineLevel="1" x14ac:dyDescent="0.25">
      <c r="D434" t="s">
        <v>294</v>
      </c>
      <c r="F434" t="s">
        <v>384</v>
      </c>
      <c r="H434" s="128">
        <f>'Occupancy &amp; Prorated Floor Area'!$F$50</f>
        <v>0</v>
      </c>
    </row>
    <row r="435" spans="3:8" hidden="1" outlineLevel="1" x14ac:dyDescent="0.25">
      <c r="D435" t="s">
        <v>295</v>
      </c>
      <c r="F435" t="s">
        <v>492</v>
      </c>
      <c r="H435" s="129">
        <f>'Occupancy &amp; Prorated Floor Area'!$G$50</f>
        <v>0</v>
      </c>
    </row>
    <row r="436" spans="3:8" hidden="1" outlineLevel="1" x14ac:dyDescent="0.25">
      <c r="D436" t="s">
        <v>493</v>
      </c>
      <c r="F436" t="s">
        <v>382</v>
      </c>
      <c r="H436" s="107">
        <f>H433*H434*H435</f>
        <v>0</v>
      </c>
    </row>
    <row r="437" spans="3:8" hidden="1" outlineLevel="1" x14ac:dyDescent="0.25"/>
    <row r="438" spans="3:8" hidden="1" outlineLevel="1" x14ac:dyDescent="0.25">
      <c r="D438" t="s">
        <v>385</v>
      </c>
      <c r="F438" t="s">
        <v>382</v>
      </c>
      <c r="G438" s="109">
        <f>'Hardcoded Inputs'!$G$5</f>
        <v>2080</v>
      </c>
      <c r="H438" s="108"/>
    </row>
    <row r="439" spans="3:8" hidden="1" outlineLevel="1" x14ac:dyDescent="0.25">
      <c r="D439" t="s">
        <v>494</v>
      </c>
      <c r="F439" t="s">
        <v>422</v>
      </c>
      <c r="H439" s="133">
        <f>H436/G438</f>
        <v>0</v>
      </c>
    </row>
    <row r="440" spans="3:8" hidden="1" outlineLevel="1" x14ac:dyDescent="0.25">
      <c r="H440" s="133"/>
    </row>
    <row r="441" spans="3:8" ht="17.25" hidden="1" outlineLevel="1" x14ac:dyDescent="0.25">
      <c r="D441" t="s">
        <v>495</v>
      </c>
      <c r="F441" t="s">
        <v>457</v>
      </c>
      <c r="H441" s="129">
        <f>'Occupancy &amp; Prorated Floor Area'!$D$50</f>
        <v>0</v>
      </c>
    </row>
    <row r="442" spans="3:8" ht="17.25" hidden="1" outlineLevel="1" x14ac:dyDescent="0.25">
      <c r="D442" t="s">
        <v>496</v>
      </c>
      <c r="F442" t="s">
        <v>457</v>
      </c>
      <c r="H442" s="117">
        <f>H439*H441</f>
        <v>0</v>
      </c>
    </row>
    <row r="443" spans="3:8" hidden="1" outlineLevel="1" x14ac:dyDescent="0.25"/>
    <row r="444" spans="3:8" hidden="1" outlineLevel="1" x14ac:dyDescent="0.25">
      <c r="C444" t="s">
        <v>312</v>
      </c>
    </row>
    <row r="445" spans="3:8" hidden="1" outlineLevel="1" x14ac:dyDescent="0.25">
      <c r="D445" t="s">
        <v>293</v>
      </c>
      <c r="F445" t="s">
        <v>382</v>
      </c>
      <c r="H445" s="128">
        <f>'Occupancy &amp; Prorated Floor Area'!$E$51</f>
        <v>0</v>
      </c>
    </row>
    <row r="446" spans="3:8" hidden="1" outlineLevel="1" x14ac:dyDescent="0.25">
      <c r="D446" t="s">
        <v>294</v>
      </c>
      <c r="F446" t="s">
        <v>384</v>
      </c>
      <c r="H446" s="128">
        <f>'Occupancy &amp; Prorated Floor Area'!$F$51</f>
        <v>0</v>
      </c>
    </row>
    <row r="447" spans="3:8" hidden="1" outlineLevel="1" x14ac:dyDescent="0.25">
      <c r="D447" t="s">
        <v>295</v>
      </c>
      <c r="F447" t="s">
        <v>492</v>
      </c>
      <c r="H447" s="129">
        <f>'Occupancy &amp; Prorated Floor Area'!$G$51</f>
        <v>0</v>
      </c>
    </row>
    <row r="448" spans="3:8" hidden="1" outlineLevel="1" x14ac:dyDescent="0.25">
      <c r="D448" t="s">
        <v>493</v>
      </c>
      <c r="F448" t="s">
        <v>382</v>
      </c>
      <c r="H448" s="107">
        <f>H445*H446*H447</f>
        <v>0</v>
      </c>
    </row>
    <row r="449" spans="3:8" hidden="1" outlineLevel="1" x14ac:dyDescent="0.25"/>
    <row r="450" spans="3:8" hidden="1" outlineLevel="1" x14ac:dyDescent="0.25">
      <c r="D450" t="s">
        <v>385</v>
      </c>
      <c r="F450" t="s">
        <v>382</v>
      </c>
      <c r="G450" s="109">
        <f>'Hardcoded Inputs'!$G$5</f>
        <v>2080</v>
      </c>
      <c r="H450" s="108"/>
    </row>
    <row r="451" spans="3:8" hidden="1" outlineLevel="1" x14ac:dyDescent="0.25">
      <c r="D451" t="s">
        <v>494</v>
      </c>
      <c r="F451" t="s">
        <v>422</v>
      </c>
      <c r="H451" s="133">
        <f>H448/G450</f>
        <v>0</v>
      </c>
    </row>
    <row r="452" spans="3:8" hidden="1" outlineLevel="1" x14ac:dyDescent="0.25">
      <c r="H452" s="133"/>
    </row>
    <row r="453" spans="3:8" ht="17.25" hidden="1" outlineLevel="1" x14ac:dyDescent="0.25">
      <c r="D453" t="s">
        <v>495</v>
      </c>
      <c r="F453" t="s">
        <v>457</v>
      </c>
      <c r="H453" s="129">
        <f>'Occupancy &amp; Prorated Floor Area'!$D$51</f>
        <v>0</v>
      </c>
    </row>
    <row r="454" spans="3:8" ht="17.25" hidden="1" outlineLevel="1" x14ac:dyDescent="0.25">
      <c r="D454" t="s">
        <v>496</v>
      </c>
      <c r="F454" t="s">
        <v>457</v>
      </c>
      <c r="H454" s="117">
        <f>H451*H453</f>
        <v>0</v>
      </c>
    </row>
    <row r="455" spans="3:8" hidden="1" outlineLevel="1" x14ac:dyDescent="0.25"/>
    <row r="456" spans="3:8" hidden="1" outlineLevel="1" x14ac:dyDescent="0.25">
      <c r="C456" t="s">
        <v>313</v>
      </c>
    </row>
    <row r="457" spans="3:8" hidden="1" outlineLevel="1" x14ac:dyDescent="0.25">
      <c r="D457" t="s">
        <v>293</v>
      </c>
      <c r="F457" t="s">
        <v>382</v>
      </c>
      <c r="H457" s="128">
        <f>'Occupancy &amp; Prorated Floor Area'!$E$52</f>
        <v>0</v>
      </c>
    </row>
    <row r="458" spans="3:8" hidden="1" outlineLevel="1" x14ac:dyDescent="0.25">
      <c r="D458" t="s">
        <v>294</v>
      </c>
      <c r="F458" t="s">
        <v>384</v>
      </c>
      <c r="H458" s="128">
        <f>'Occupancy &amp; Prorated Floor Area'!$F$52</f>
        <v>0</v>
      </c>
    </row>
    <row r="459" spans="3:8" hidden="1" outlineLevel="1" x14ac:dyDescent="0.25">
      <c r="D459" t="s">
        <v>295</v>
      </c>
      <c r="F459" t="s">
        <v>492</v>
      </c>
      <c r="H459" s="129">
        <f>'Occupancy &amp; Prorated Floor Area'!$G$52</f>
        <v>0</v>
      </c>
    </row>
    <row r="460" spans="3:8" hidden="1" outlineLevel="1" x14ac:dyDescent="0.25">
      <c r="D460" t="s">
        <v>493</v>
      </c>
      <c r="F460" t="s">
        <v>382</v>
      </c>
      <c r="H460" s="107">
        <f>H457*H458*H459</f>
        <v>0</v>
      </c>
    </row>
    <row r="461" spans="3:8" hidden="1" outlineLevel="1" x14ac:dyDescent="0.25"/>
    <row r="462" spans="3:8" hidden="1" outlineLevel="1" x14ac:dyDescent="0.25">
      <c r="D462" t="s">
        <v>385</v>
      </c>
      <c r="F462" t="s">
        <v>382</v>
      </c>
      <c r="G462" s="109">
        <f>'Hardcoded Inputs'!$G$5</f>
        <v>2080</v>
      </c>
      <c r="H462" s="108"/>
    </row>
    <row r="463" spans="3:8" hidden="1" outlineLevel="1" x14ac:dyDescent="0.25">
      <c r="D463" t="s">
        <v>494</v>
      </c>
      <c r="F463" t="s">
        <v>422</v>
      </c>
      <c r="H463" s="133">
        <f>H460/G462</f>
        <v>0</v>
      </c>
    </row>
    <row r="464" spans="3:8" hidden="1" outlineLevel="1" x14ac:dyDescent="0.25">
      <c r="H464" s="133"/>
    </row>
    <row r="465" spans="3:8" ht="17.25" hidden="1" outlineLevel="1" x14ac:dyDescent="0.25">
      <c r="D465" t="s">
        <v>495</v>
      </c>
      <c r="F465" t="s">
        <v>457</v>
      </c>
      <c r="H465" s="129">
        <f>'Occupancy &amp; Prorated Floor Area'!$D$52</f>
        <v>0</v>
      </c>
    </row>
    <row r="466" spans="3:8" ht="17.25" hidden="1" outlineLevel="1" x14ac:dyDescent="0.25">
      <c r="D466" t="s">
        <v>496</v>
      </c>
      <c r="F466" t="s">
        <v>457</v>
      </c>
      <c r="H466" s="117">
        <f>H463*H465</f>
        <v>0</v>
      </c>
    </row>
    <row r="467" spans="3:8" hidden="1" outlineLevel="1" x14ac:dyDescent="0.25"/>
    <row r="468" spans="3:8" hidden="1" outlineLevel="1" x14ac:dyDescent="0.25">
      <c r="C468" t="s">
        <v>314</v>
      </c>
    </row>
    <row r="469" spans="3:8" hidden="1" outlineLevel="1" x14ac:dyDescent="0.25">
      <c r="D469" t="s">
        <v>293</v>
      </c>
      <c r="F469" t="s">
        <v>382</v>
      </c>
      <c r="H469" s="128">
        <f>'Occupancy &amp; Prorated Floor Area'!$E$53</f>
        <v>0</v>
      </c>
    </row>
    <row r="470" spans="3:8" hidden="1" outlineLevel="1" x14ac:dyDescent="0.25">
      <c r="D470" t="s">
        <v>294</v>
      </c>
      <c r="F470" t="s">
        <v>384</v>
      </c>
      <c r="H470" s="128">
        <f>'Occupancy &amp; Prorated Floor Area'!$F$53</f>
        <v>0</v>
      </c>
    </row>
    <row r="471" spans="3:8" hidden="1" outlineLevel="1" x14ac:dyDescent="0.25">
      <c r="D471" t="s">
        <v>295</v>
      </c>
      <c r="F471" t="s">
        <v>492</v>
      </c>
      <c r="H471" s="129">
        <f>'Occupancy &amp; Prorated Floor Area'!$G$53</f>
        <v>0</v>
      </c>
    </row>
    <row r="472" spans="3:8" hidden="1" outlineLevel="1" x14ac:dyDescent="0.25">
      <c r="D472" t="s">
        <v>493</v>
      </c>
      <c r="F472" t="s">
        <v>382</v>
      </c>
      <c r="H472" s="107">
        <f>H469*H470*H471</f>
        <v>0</v>
      </c>
    </row>
    <row r="473" spans="3:8" hidden="1" outlineLevel="1" x14ac:dyDescent="0.25"/>
    <row r="474" spans="3:8" hidden="1" outlineLevel="1" x14ac:dyDescent="0.25">
      <c r="D474" t="s">
        <v>385</v>
      </c>
      <c r="F474" t="s">
        <v>382</v>
      </c>
      <c r="G474" s="109">
        <f>'Hardcoded Inputs'!$G$5</f>
        <v>2080</v>
      </c>
      <c r="H474" s="108"/>
    </row>
    <row r="475" spans="3:8" hidden="1" outlineLevel="1" x14ac:dyDescent="0.25">
      <c r="D475" t="s">
        <v>494</v>
      </c>
      <c r="F475" t="s">
        <v>422</v>
      </c>
      <c r="H475" s="133">
        <f>H472/G474</f>
        <v>0</v>
      </c>
    </row>
    <row r="476" spans="3:8" hidden="1" outlineLevel="1" x14ac:dyDescent="0.25">
      <c r="H476" s="133"/>
    </row>
    <row r="477" spans="3:8" ht="17.25" hidden="1" outlineLevel="1" x14ac:dyDescent="0.25">
      <c r="D477" t="s">
        <v>495</v>
      </c>
      <c r="F477" t="s">
        <v>457</v>
      </c>
      <c r="H477" s="129">
        <f>'Occupancy &amp; Prorated Floor Area'!$D$53</f>
        <v>0</v>
      </c>
    </row>
    <row r="478" spans="3:8" ht="17.25" hidden="1" outlineLevel="1" x14ac:dyDescent="0.25">
      <c r="D478" t="s">
        <v>496</v>
      </c>
      <c r="F478" t="s">
        <v>457</v>
      </c>
      <c r="H478" s="117">
        <f>H475*H477</f>
        <v>0</v>
      </c>
    </row>
    <row r="479" spans="3:8" hidden="1" outlineLevel="1" x14ac:dyDescent="0.25"/>
    <row r="480" spans="3:8" hidden="1" outlineLevel="1" x14ac:dyDescent="0.25">
      <c r="C480" t="s">
        <v>315</v>
      </c>
    </row>
    <row r="481" spans="3:8" hidden="1" outlineLevel="1" x14ac:dyDescent="0.25">
      <c r="D481" t="s">
        <v>293</v>
      </c>
      <c r="F481" t="s">
        <v>382</v>
      </c>
      <c r="H481" s="128">
        <f>'Occupancy &amp; Prorated Floor Area'!$E$54</f>
        <v>0</v>
      </c>
    </row>
    <row r="482" spans="3:8" hidden="1" outlineLevel="1" x14ac:dyDescent="0.25">
      <c r="D482" t="s">
        <v>294</v>
      </c>
      <c r="F482" t="s">
        <v>384</v>
      </c>
      <c r="H482" s="128">
        <f>'Occupancy &amp; Prorated Floor Area'!$F$54</f>
        <v>0</v>
      </c>
    </row>
    <row r="483" spans="3:8" hidden="1" outlineLevel="1" x14ac:dyDescent="0.25">
      <c r="D483" t="s">
        <v>295</v>
      </c>
      <c r="F483" t="s">
        <v>492</v>
      </c>
      <c r="H483" s="129">
        <f>'Occupancy &amp; Prorated Floor Area'!$G$54</f>
        <v>0</v>
      </c>
    </row>
    <row r="484" spans="3:8" hidden="1" outlineLevel="1" x14ac:dyDescent="0.25">
      <c r="D484" t="s">
        <v>493</v>
      </c>
      <c r="F484" t="s">
        <v>382</v>
      </c>
      <c r="H484" s="107">
        <f>H481*H482*H483</f>
        <v>0</v>
      </c>
    </row>
    <row r="485" spans="3:8" hidden="1" outlineLevel="1" x14ac:dyDescent="0.25"/>
    <row r="486" spans="3:8" hidden="1" outlineLevel="1" x14ac:dyDescent="0.25">
      <c r="D486" t="s">
        <v>385</v>
      </c>
      <c r="F486" t="s">
        <v>382</v>
      </c>
      <c r="G486" s="109">
        <f>'Hardcoded Inputs'!$G$5</f>
        <v>2080</v>
      </c>
      <c r="H486" s="108"/>
    </row>
    <row r="487" spans="3:8" hidden="1" outlineLevel="1" x14ac:dyDescent="0.25">
      <c r="D487" t="s">
        <v>494</v>
      </c>
      <c r="F487" t="s">
        <v>422</v>
      </c>
      <c r="H487" s="133">
        <f>H484/G486</f>
        <v>0</v>
      </c>
    </row>
    <row r="488" spans="3:8" hidden="1" outlineLevel="1" x14ac:dyDescent="0.25">
      <c r="H488" s="133"/>
    </row>
    <row r="489" spans="3:8" ht="17.25" hidden="1" outlineLevel="1" x14ac:dyDescent="0.25">
      <c r="D489" t="s">
        <v>495</v>
      </c>
      <c r="F489" t="s">
        <v>457</v>
      </c>
      <c r="H489" s="129">
        <f>'Occupancy &amp; Prorated Floor Area'!$D$54</f>
        <v>0</v>
      </c>
    </row>
    <row r="490" spans="3:8" ht="17.25" hidden="1" outlineLevel="1" x14ac:dyDescent="0.25">
      <c r="D490" t="s">
        <v>496</v>
      </c>
      <c r="F490" t="s">
        <v>457</v>
      </c>
      <c r="H490" s="117">
        <f>H487*H489</f>
        <v>0</v>
      </c>
    </row>
    <row r="491" spans="3:8" hidden="1" outlineLevel="1" x14ac:dyDescent="0.25"/>
    <row r="492" spans="3:8" hidden="1" outlineLevel="1" x14ac:dyDescent="0.25">
      <c r="C492" t="s">
        <v>316</v>
      </c>
    </row>
    <row r="493" spans="3:8" hidden="1" outlineLevel="1" x14ac:dyDescent="0.25">
      <c r="D493" t="s">
        <v>293</v>
      </c>
      <c r="F493" t="s">
        <v>382</v>
      </c>
      <c r="H493" s="128">
        <f>'Occupancy &amp; Prorated Floor Area'!$E$55</f>
        <v>0</v>
      </c>
    </row>
    <row r="494" spans="3:8" hidden="1" outlineLevel="1" x14ac:dyDescent="0.25">
      <c r="D494" t="s">
        <v>294</v>
      </c>
      <c r="F494" t="s">
        <v>384</v>
      </c>
      <c r="H494" s="128">
        <f>'Occupancy &amp; Prorated Floor Area'!$F$55</f>
        <v>0</v>
      </c>
    </row>
    <row r="495" spans="3:8" hidden="1" outlineLevel="1" x14ac:dyDescent="0.25">
      <c r="D495" t="s">
        <v>295</v>
      </c>
      <c r="F495" t="s">
        <v>492</v>
      </c>
      <c r="H495" s="129">
        <f>'Occupancy &amp; Prorated Floor Area'!$G$55</f>
        <v>0</v>
      </c>
    </row>
    <row r="496" spans="3:8" hidden="1" outlineLevel="1" x14ac:dyDescent="0.25">
      <c r="D496" t="s">
        <v>493</v>
      </c>
      <c r="F496" t="s">
        <v>382</v>
      </c>
      <c r="H496" s="107">
        <f>H493*H494*H495</f>
        <v>0</v>
      </c>
    </row>
    <row r="497" spans="3:8" hidden="1" outlineLevel="1" x14ac:dyDescent="0.25"/>
    <row r="498" spans="3:8" hidden="1" outlineLevel="1" x14ac:dyDescent="0.25">
      <c r="D498" t="s">
        <v>385</v>
      </c>
      <c r="F498" t="s">
        <v>382</v>
      </c>
      <c r="G498" s="109">
        <f>'Hardcoded Inputs'!$G$5</f>
        <v>2080</v>
      </c>
      <c r="H498" s="108"/>
    </row>
    <row r="499" spans="3:8" hidden="1" outlineLevel="1" x14ac:dyDescent="0.25">
      <c r="D499" t="s">
        <v>494</v>
      </c>
      <c r="F499" t="s">
        <v>422</v>
      </c>
      <c r="H499" s="133">
        <f>H496/G498</f>
        <v>0</v>
      </c>
    </row>
    <row r="500" spans="3:8" hidden="1" outlineLevel="1" x14ac:dyDescent="0.25">
      <c r="H500" s="133"/>
    </row>
    <row r="501" spans="3:8" ht="17.25" hidden="1" outlineLevel="1" x14ac:dyDescent="0.25">
      <c r="D501" t="s">
        <v>495</v>
      </c>
      <c r="F501" t="s">
        <v>457</v>
      </c>
      <c r="H501" s="129">
        <f>'Occupancy &amp; Prorated Floor Area'!$D$55</f>
        <v>0</v>
      </c>
    </row>
    <row r="502" spans="3:8" ht="17.25" hidden="1" outlineLevel="1" x14ac:dyDescent="0.25">
      <c r="D502" t="s">
        <v>496</v>
      </c>
      <c r="F502" t="s">
        <v>457</v>
      </c>
      <c r="H502" s="117">
        <f>H499*H501</f>
        <v>0</v>
      </c>
    </row>
    <row r="503" spans="3:8" hidden="1" outlineLevel="1" x14ac:dyDescent="0.25"/>
    <row r="504" spans="3:8" hidden="1" outlineLevel="1" x14ac:dyDescent="0.25">
      <c r="C504" t="s">
        <v>317</v>
      </c>
    </row>
    <row r="505" spans="3:8" hidden="1" outlineLevel="1" x14ac:dyDescent="0.25">
      <c r="D505" t="s">
        <v>293</v>
      </c>
      <c r="F505" t="s">
        <v>382</v>
      </c>
      <c r="H505" s="128">
        <f>'Occupancy &amp; Prorated Floor Area'!$E$56</f>
        <v>0</v>
      </c>
    </row>
    <row r="506" spans="3:8" hidden="1" outlineLevel="1" x14ac:dyDescent="0.25">
      <c r="D506" t="s">
        <v>294</v>
      </c>
      <c r="F506" t="s">
        <v>384</v>
      </c>
      <c r="H506" s="128">
        <f>'Occupancy &amp; Prorated Floor Area'!$F$56</f>
        <v>0</v>
      </c>
    </row>
    <row r="507" spans="3:8" hidden="1" outlineLevel="1" x14ac:dyDescent="0.25">
      <c r="D507" t="s">
        <v>295</v>
      </c>
      <c r="F507" t="s">
        <v>492</v>
      </c>
      <c r="H507" s="129">
        <f>'Occupancy &amp; Prorated Floor Area'!$G$56</f>
        <v>0</v>
      </c>
    </row>
    <row r="508" spans="3:8" hidden="1" outlineLevel="1" x14ac:dyDescent="0.25">
      <c r="D508" t="s">
        <v>493</v>
      </c>
      <c r="F508" t="s">
        <v>382</v>
      </c>
      <c r="H508" s="107">
        <f>H505*H506*H507</f>
        <v>0</v>
      </c>
    </row>
    <row r="509" spans="3:8" hidden="1" outlineLevel="1" x14ac:dyDescent="0.25"/>
    <row r="510" spans="3:8" hidden="1" outlineLevel="1" x14ac:dyDescent="0.25">
      <c r="D510" t="s">
        <v>385</v>
      </c>
      <c r="F510" t="s">
        <v>382</v>
      </c>
      <c r="G510" s="109">
        <f>'Hardcoded Inputs'!$G$5</f>
        <v>2080</v>
      </c>
      <c r="H510" s="108"/>
    </row>
    <row r="511" spans="3:8" hidden="1" outlineLevel="1" x14ac:dyDescent="0.25">
      <c r="D511" t="s">
        <v>494</v>
      </c>
      <c r="F511" t="s">
        <v>422</v>
      </c>
      <c r="H511" s="133">
        <f>H508/G510</f>
        <v>0</v>
      </c>
    </row>
    <row r="512" spans="3:8" hidden="1" outlineLevel="1" x14ac:dyDescent="0.25">
      <c r="H512" s="133"/>
    </row>
    <row r="513" spans="3:8" ht="17.25" hidden="1" outlineLevel="1" x14ac:dyDescent="0.25">
      <c r="D513" t="s">
        <v>495</v>
      </c>
      <c r="F513" t="s">
        <v>457</v>
      </c>
      <c r="H513" s="129">
        <f>'Occupancy &amp; Prorated Floor Area'!$D$56</f>
        <v>0</v>
      </c>
    </row>
    <row r="514" spans="3:8" ht="17.25" hidden="1" outlineLevel="1" x14ac:dyDescent="0.25">
      <c r="D514" t="s">
        <v>496</v>
      </c>
      <c r="F514" t="s">
        <v>457</v>
      </c>
      <c r="H514" s="117">
        <f>H511*H513</f>
        <v>0</v>
      </c>
    </row>
    <row r="515" spans="3:8" hidden="1" outlineLevel="1" x14ac:dyDescent="0.25"/>
    <row r="516" spans="3:8" hidden="1" outlineLevel="1" x14ac:dyDescent="0.25">
      <c r="C516" t="s">
        <v>318</v>
      </c>
    </row>
    <row r="517" spans="3:8" hidden="1" outlineLevel="1" x14ac:dyDescent="0.25">
      <c r="D517" t="s">
        <v>293</v>
      </c>
      <c r="F517" t="s">
        <v>382</v>
      </c>
      <c r="H517" s="128">
        <f>'Occupancy &amp; Prorated Floor Area'!$E$57</f>
        <v>0</v>
      </c>
    </row>
    <row r="518" spans="3:8" hidden="1" outlineLevel="1" x14ac:dyDescent="0.25">
      <c r="D518" t="s">
        <v>294</v>
      </c>
      <c r="F518" t="s">
        <v>384</v>
      </c>
      <c r="H518" s="128">
        <f>'Occupancy &amp; Prorated Floor Area'!$F$57</f>
        <v>0</v>
      </c>
    </row>
    <row r="519" spans="3:8" hidden="1" outlineLevel="1" x14ac:dyDescent="0.25">
      <c r="D519" t="s">
        <v>295</v>
      </c>
      <c r="F519" t="s">
        <v>492</v>
      </c>
      <c r="H519" s="129">
        <f>'Occupancy &amp; Prorated Floor Area'!$G$57</f>
        <v>0</v>
      </c>
    </row>
    <row r="520" spans="3:8" hidden="1" outlineLevel="1" x14ac:dyDescent="0.25">
      <c r="D520" t="s">
        <v>493</v>
      </c>
      <c r="F520" t="s">
        <v>382</v>
      </c>
      <c r="H520" s="107">
        <f>H517*H518*H519</f>
        <v>0</v>
      </c>
    </row>
    <row r="521" spans="3:8" hidden="1" outlineLevel="1" x14ac:dyDescent="0.25"/>
    <row r="522" spans="3:8" hidden="1" outlineLevel="1" x14ac:dyDescent="0.25">
      <c r="D522" t="s">
        <v>385</v>
      </c>
      <c r="F522" t="s">
        <v>382</v>
      </c>
      <c r="G522" s="109">
        <f>'Hardcoded Inputs'!$G$5</f>
        <v>2080</v>
      </c>
      <c r="H522" s="108"/>
    </row>
    <row r="523" spans="3:8" hidden="1" outlineLevel="1" x14ac:dyDescent="0.25">
      <c r="D523" t="s">
        <v>494</v>
      </c>
      <c r="F523" t="s">
        <v>422</v>
      </c>
      <c r="H523" s="133">
        <f>H520/G522</f>
        <v>0</v>
      </c>
    </row>
    <row r="524" spans="3:8" hidden="1" outlineLevel="1" x14ac:dyDescent="0.25">
      <c r="H524" s="133"/>
    </row>
    <row r="525" spans="3:8" ht="17.25" hidden="1" outlineLevel="1" x14ac:dyDescent="0.25">
      <c r="D525" t="s">
        <v>495</v>
      </c>
      <c r="F525" t="s">
        <v>457</v>
      </c>
      <c r="H525" s="129">
        <f>'Occupancy &amp; Prorated Floor Area'!$D$57</f>
        <v>0</v>
      </c>
    </row>
    <row r="526" spans="3:8" ht="17.25" hidden="1" outlineLevel="1" x14ac:dyDescent="0.25">
      <c r="D526" t="s">
        <v>496</v>
      </c>
      <c r="F526" t="s">
        <v>457</v>
      </c>
      <c r="H526" s="117">
        <f>H523*H525</f>
        <v>0</v>
      </c>
    </row>
    <row r="527" spans="3:8" hidden="1" outlineLevel="1" x14ac:dyDescent="0.25"/>
    <row r="528" spans="3:8" hidden="1" outlineLevel="1" x14ac:dyDescent="0.25">
      <c r="C528" t="s">
        <v>319</v>
      </c>
    </row>
    <row r="529" spans="3:8" hidden="1" outlineLevel="1" x14ac:dyDescent="0.25">
      <c r="D529" t="s">
        <v>293</v>
      </c>
      <c r="F529" t="s">
        <v>382</v>
      </c>
      <c r="H529" s="128">
        <f>'Occupancy &amp; Prorated Floor Area'!$E$58</f>
        <v>0</v>
      </c>
    </row>
    <row r="530" spans="3:8" hidden="1" outlineLevel="1" x14ac:dyDescent="0.25">
      <c r="D530" t="s">
        <v>294</v>
      </c>
      <c r="F530" t="s">
        <v>384</v>
      </c>
      <c r="H530" s="128">
        <f>'Occupancy &amp; Prorated Floor Area'!$F$58</f>
        <v>0</v>
      </c>
    </row>
    <row r="531" spans="3:8" hidden="1" outlineLevel="1" x14ac:dyDescent="0.25">
      <c r="D531" t="s">
        <v>295</v>
      </c>
      <c r="F531" t="s">
        <v>492</v>
      </c>
      <c r="H531" s="129">
        <f>'Occupancy &amp; Prorated Floor Area'!$G$58</f>
        <v>0</v>
      </c>
    </row>
    <row r="532" spans="3:8" hidden="1" outlineLevel="1" x14ac:dyDescent="0.25">
      <c r="D532" t="s">
        <v>493</v>
      </c>
      <c r="F532" t="s">
        <v>382</v>
      </c>
      <c r="H532" s="107">
        <f>H529*H530*H531</f>
        <v>0</v>
      </c>
    </row>
    <row r="533" spans="3:8" hidden="1" outlineLevel="1" x14ac:dyDescent="0.25"/>
    <row r="534" spans="3:8" hidden="1" outlineLevel="1" x14ac:dyDescent="0.25">
      <c r="D534" t="s">
        <v>385</v>
      </c>
      <c r="F534" t="s">
        <v>382</v>
      </c>
      <c r="G534" s="109">
        <f>'Hardcoded Inputs'!$G$5</f>
        <v>2080</v>
      </c>
      <c r="H534" s="108"/>
    </row>
    <row r="535" spans="3:8" hidden="1" outlineLevel="1" x14ac:dyDescent="0.25">
      <c r="D535" t="s">
        <v>494</v>
      </c>
      <c r="F535" t="s">
        <v>422</v>
      </c>
      <c r="H535" s="133">
        <f>H532/G534</f>
        <v>0</v>
      </c>
    </row>
    <row r="536" spans="3:8" hidden="1" outlineLevel="1" x14ac:dyDescent="0.25">
      <c r="H536" s="133"/>
    </row>
    <row r="537" spans="3:8" ht="17.25" hidden="1" outlineLevel="1" x14ac:dyDescent="0.25">
      <c r="D537" t="s">
        <v>495</v>
      </c>
      <c r="F537" t="s">
        <v>457</v>
      </c>
      <c r="H537" s="129">
        <f>'Occupancy &amp; Prorated Floor Area'!$D$58</f>
        <v>0</v>
      </c>
    </row>
    <row r="538" spans="3:8" ht="17.25" hidden="1" outlineLevel="1" x14ac:dyDescent="0.25">
      <c r="D538" t="s">
        <v>496</v>
      </c>
      <c r="F538" t="s">
        <v>457</v>
      </c>
      <c r="H538" s="117">
        <f>H535*H537</f>
        <v>0</v>
      </c>
    </row>
    <row r="539" spans="3:8" hidden="1" outlineLevel="1" x14ac:dyDescent="0.25"/>
    <row r="540" spans="3:8" hidden="1" outlineLevel="1" x14ac:dyDescent="0.25">
      <c r="C540" t="s">
        <v>320</v>
      </c>
    </row>
    <row r="541" spans="3:8" hidden="1" outlineLevel="1" x14ac:dyDescent="0.25">
      <c r="D541" t="s">
        <v>293</v>
      </c>
      <c r="F541" t="s">
        <v>382</v>
      </c>
      <c r="H541" s="128">
        <f>'Occupancy &amp; Prorated Floor Area'!$E$59</f>
        <v>0</v>
      </c>
    </row>
    <row r="542" spans="3:8" hidden="1" outlineLevel="1" x14ac:dyDescent="0.25">
      <c r="D542" t="s">
        <v>294</v>
      </c>
      <c r="F542" t="s">
        <v>384</v>
      </c>
      <c r="H542" s="128">
        <f>'Occupancy &amp; Prorated Floor Area'!$F$59</f>
        <v>0</v>
      </c>
    </row>
    <row r="543" spans="3:8" hidden="1" outlineLevel="1" x14ac:dyDescent="0.25">
      <c r="D543" t="s">
        <v>295</v>
      </c>
      <c r="F543" t="s">
        <v>492</v>
      </c>
      <c r="H543" s="129">
        <f>'Occupancy &amp; Prorated Floor Area'!$G$59</f>
        <v>0</v>
      </c>
    </row>
    <row r="544" spans="3:8" hidden="1" outlineLevel="1" x14ac:dyDescent="0.25">
      <c r="D544" t="s">
        <v>493</v>
      </c>
      <c r="F544" t="s">
        <v>382</v>
      </c>
      <c r="H544" s="107">
        <f>H541*H542*H543</f>
        <v>0</v>
      </c>
    </row>
    <row r="545" spans="3:8" hidden="1" outlineLevel="1" x14ac:dyDescent="0.25"/>
    <row r="546" spans="3:8" hidden="1" outlineLevel="1" x14ac:dyDescent="0.25">
      <c r="D546" t="s">
        <v>385</v>
      </c>
      <c r="F546" t="s">
        <v>382</v>
      </c>
      <c r="G546" s="109">
        <f>'Hardcoded Inputs'!$G$5</f>
        <v>2080</v>
      </c>
      <c r="H546" s="108"/>
    </row>
    <row r="547" spans="3:8" hidden="1" outlineLevel="1" x14ac:dyDescent="0.25">
      <c r="D547" t="s">
        <v>494</v>
      </c>
      <c r="F547" t="s">
        <v>422</v>
      </c>
      <c r="H547" s="133">
        <f>H544/G546</f>
        <v>0</v>
      </c>
    </row>
    <row r="548" spans="3:8" hidden="1" outlineLevel="1" x14ac:dyDescent="0.25">
      <c r="H548" s="133"/>
    </row>
    <row r="549" spans="3:8" ht="17.25" hidden="1" outlineLevel="1" x14ac:dyDescent="0.25">
      <c r="D549" t="s">
        <v>495</v>
      </c>
      <c r="F549" t="s">
        <v>457</v>
      </c>
      <c r="H549" s="129">
        <f>'Occupancy &amp; Prorated Floor Area'!$D$59</f>
        <v>0</v>
      </c>
    </row>
    <row r="550" spans="3:8" ht="17.25" hidden="1" outlineLevel="1" x14ac:dyDescent="0.25">
      <c r="D550" t="s">
        <v>496</v>
      </c>
      <c r="F550" t="s">
        <v>457</v>
      </c>
      <c r="H550" s="117">
        <f>H547*H549</f>
        <v>0</v>
      </c>
    </row>
    <row r="551" spans="3:8" hidden="1" outlineLevel="1" x14ac:dyDescent="0.25"/>
    <row r="552" spans="3:8" hidden="1" outlineLevel="1" x14ac:dyDescent="0.25">
      <c r="C552" t="s">
        <v>321</v>
      </c>
    </row>
    <row r="553" spans="3:8" hidden="1" outlineLevel="1" x14ac:dyDescent="0.25">
      <c r="D553" t="s">
        <v>293</v>
      </c>
      <c r="F553" t="s">
        <v>382</v>
      </c>
      <c r="H553" s="128">
        <f>'Occupancy &amp; Prorated Floor Area'!$E$60</f>
        <v>0</v>
      </c>
    </row>
    <row r="554" spans="3:8" hidden="1" outlineLevel="1" x14ac:dyDescent="0.25">
      <c r="D554" t="s">
        <v>294</v>
      </c>
      <c r="F554" t="s">
        <v>384</v>
      </c>
      <c r="H554" s="128">
        <f>'Occupancy &amp; Prorated Floor Area'!$F$60</f>
        <v>0</v>
      </c>
    </row>
    <row r="555" spans="3:8" hidden="1" outlineLevel="1" x14ac:dyDescent="0.25">
      <c r="D555" t="s">
        <v>295</v>
      </c>
      <c r="F555" t="s">
        <v>492</v>
      </c>
      <c r="H555" s="129">
        <f>'Occupancy &amp; Prorated Floor Area'!$G$60</f>
        <v>0</v>
      </c>
    </row>
    <row r="556" spans="3:8" hidden="1" outlineLevel="1" x14ac:dyDescent="0.25">
      <c r="D556" t="s">
        <v>493</v>
      </c>
      <c r="F556" t="s">
        <v>382</v>
      </c>
      <c r="H556" s="107">
        <f>H553*H554*H555</f>
        <v>0</v>
      </c>
    </row>
    <row r="557" spans="3:8" hidden="1" outlineLevel="1" x14ac:dyDescent="0.25"/>
    <row r="558" spans="3:8" hidden="1" outlineLevel="1" x14ac:dyDescent="0.25">
      <c r="D558" t="s">
        <v>385</v>
      </c>
      <c r="F558" t="s">
        <v>382</v>
      </c>
      <c r="G558" s="109">
        <f>'Hardcoded Inputs'!$G$5</f>
        <v>2080</v>
      </c>
      <c r="H558" s="108"/>
    </row>
    <row r="559" spans="3:8" hidden="1" outlineLevel="1" x14ac:dyDescent="0.25">
      <c r="D559" t="s">
        <v>494</v>
      </c>
      <c r="F559" t="s">
        <v>422</v>
      </c>
      <c r="H559" s="133">
        <f>H556/G558</f>
        <v>0</v>
      </c>
    </row>
    <row r="560" spans="3:8" hidden="1" outlineLevel="1" x14ac:dyDescent="0.25">
      <c r="H560" s="133"/>
    </row>
    <row r="561" spans="3:8" ht="17.25" hidden="1" outlineLevel="1" x14ac:dyDescent="0.25">
      <c r="D561" t="s">
        <v>495</v>
      </c>
      <c r="F561" t="s">
        <v>457</v>
      </c>
      <c r="H561" s="129">
        <f>'Occupancy &amp; Prorated Floor Area'!$D$60</f>
        <v>0</v>
      </c>
    </row>
    <row r="562" spans="3:8" ht="17.25" hidden="1" outlineLevel="1" x14ac:dyDescent="0.25">
      <c r="D562" t="s">
        <v>496</v>
      </c>
      <c r="F562" t="s">
        <v>457</v>
      </c>
      <c r="H562" s="117">
        <f>H559*H561</f>
        <v>0</v>
      </c>
    </row>
    <row r="563" spans="3:8" hidden="1" outlineLevel="1" x14ac:dyDescent="0.25"/>
    <row r="564" spans="3:8" hidden="1" outlineLevel="1" x14ac:dyDescent="0.25">
      <c r="C564" t="s">
        <v>322</v>
      </c>
    </row>
    <row r="565" spans="3:8" hidden="1" outlineLevel="1" x14ac:dyDescent="0.25">
      <c r="D565" t="s">
        <v>293</v>
      </c>
      <c r="F565" t="s">
        <v>382</v>
      </c>
      <c r="H565" s="128">
        <f>'Occupancy &amp; Prorated Floor Area'!$E$61</f>
        <v>0</v>
      </c>
    </row>
    <row r="566" spans="3:8" hidden="1" outlineLevel="1" x14ac:dyDescent="0.25">
      <c r="D566" t="s">
        <v>294</v>
      </c>
      <c r="F566" t="s">
        <v>384</v>
      </c>
      <c r="H566" s="128">
        <f>'Occupancy &amp; Prorated Floor Area'!$F$61</f>
        <v>0</v>
      </c>
    </row>
    <row r="567" spans="3:8" hidden="1" outlineLevel="1" x14ac:dyDescent="0.25">
      <c r="D567" t="s">
        <v>295</v>
      </c>
      <c r="F567" t="s">
        <v>492</v>
      </c>
      <c r="H567" s="129">
        <f>'Occupancy &amp; Prorated Floor Area'!$G$61</f>
        <v>0</v>
      </c>
    </row>
    <row r="568" spans="3:8" hidden="1" outlineLevel="1" x14ac:dyDescent="0.25">
      <c r="D568" t="s">
        <v>493</v>
      </c>
      <c r="F568" t="s">
        <v>382</v>
      </c>
      <c r="H568" s="107">
        <f>H565*H566*H567</f>
        <v>0</v>
      </c>
    </row>
    <row r="569" spans="3:8" hidden="1" outlineLevel="1" x14ac:dyDescent="0.25"/>
    <row r="570" spans="3:8" hidden="1" outlineLevel="1" x14ac:dyDescent="0.25">
      <c r="D570" t="s">
        <v>385</v>
      </c>
      <c r="F570" t="s">
        <v>382</v>
      </c>
      <c r="G570" s="109">
        <f>'Hardcoded Inputs'!$G$5</f>
        <v>2080</v>
      </c>
      <c r="H570" s="108"/>
    </row>
    <row r="571" spans="3:8" hidden="1" outlineLevel="1" x14ac:dyDescent="0.25">
      <c r="D571" t="s">
        <v>494</v>
      </c>
      <c r="F571" t="s">
        <v>422</v>
      </c>
      <c r="H571" s="133">
        <f>H568/G570</f>
        <v>0</v>
      </c>
    </row>
    <row r="572" spans="3:8" hidden="1" outlineLevel="1" x14ac:dyDescent="0.25">
      <c r="H572" s="133"/>
    </row>
    <row r="573" spans="3:8" ht="17.25" hidden="1" outlineLevel="1" x14ac:dyDescent="0.25">
      <c r="D573" t="s">
        <v>495</v>
      </c>
      <c r="F573" t="s">
        <v>457</v>
      </c>
      <c r="H573" s="129">
        <f>'Occupancy &amp; Prorated Floor Area'!$D$61</f>
        <v>0</v>
      </c>
    </row>
    <row r="574" spans="3:8" ht="17.25" hidden="1" outlineLevel="1" x14ac:dyDescent="0.25">
      <c r="D574" t="s">
        <v>496</v>
      </c>
      <c r="F574" t="s">
        <v>457</v>
      </c>
      <c r="H574" s="117">
        <f>H571*H573</f>
        <v>0</v>
      </c>
    </row>
    <row r="575" spans="3:8" hidden="1" outlineLevel="1" x14ac:dyDescent="0.25"/>
    <row r="576" spans="3:8" hidden="1" outlineLevel="1" x14ac:dyDescent="0.25">
      <c r="C576" t="s">
        <v>323</v>
      </c>
    </row>
    <row r="577" spans="3:8" hidden="1" outlineLevel="1" x14ac:dyDescent="0.25">
      <c r="D577" t="s">
        <v>293</v>
      </c>
      <c r="F577" t="s">
        <v>382</v>
      </c>
      <c r="H577" s="128">
        <f>'Occupancy &amp; Prorated Floor Area'!$E$62</f>
        <v>0</v>
      </c>
    </row>
    <row r="578" spans="3:8" hidden="1" outlineLevel="1" x14ac:dyDescent="0.25">
      <c r="D578" t="s">
        <v>294</v>
      </c>
      <c r="F578" t="s">
        <v>384</v>
      </c>
      <c r="H578" s="128">
        <f>'Occupancy &amp; Prorated Floor Area'!$F$62</f>
        <v>0</v>
      </c>
    </row>
    <row r="579" spans="3:8" hidden="1" outlineLevel="1" x14ac:dyDescent="0.25">
      <c r="D579" t="s">
        <v>295</v>
      </c>
      <c r="F579" t="s">
        <v>492</v>
      </c>
      <c r="H579" s="129">
        <f>'Occupancy &amp; Prorated Floor Area'!$G$62</f>
        <v>0</v>
      </c>
    </row>
    <row r="580" spans="3:8" hidden="1" outlineLevel="1" x14ac:dyDescent="0.25">
      <c r="D580" t="s">
        <v>493</v>
      </c>
      <c r="F580" t="s">
        <v>382</v>
      </c>
      <c r="H580" s="107">
        <f>H577*H578*H579</f>
        <v>0</v>
      </c>
    </row>
    <row r="581" spans="3:8" hidden="1" outlineLevel="1" x14ac:dyDescent="0.25"/>
    <row r="582" spans="3:8" hidden="1" outlineLevel="1" x14ac:dyDescent="0.25">
      <c r="D582" t="s">
        <v>385</v>
      </c>
      <c r="F582" t="s">
        <v>382</v>
      </c>
      <c r="G582" s="109">
        <f>'Hardcoded Inputs'!$G$5</f>
        <v>2080</v>
      </c>
      <c r="H582" s="108"/>
    </row>
    <row r="583" spans="3:8" hidden="1" outlineLevel="1" x14ac:dyDescent="0.25">
      <c r="D583" t="s">
        <v>494</v>
      </c>
      <c r="F583" t="s">
        <v>422</v>
      </c>
      <c r="H583" s="133">
        <f>H580/G582</f>
        <v>0</v>
      </c>
    </row>
    <row r="584" spans="3:8" hidden="1" outlineLevel="1" x14ac:dyDescent="0.25">
      <c r="H584" s="133"/>
    </row>
    <row r="585" spans="3:8" ht="17.25" hidden="1" outlineLevel="1" x14ac:dyDescent="0.25">
      <c r="D585" t="s">
        <v>495</v>
      </c>
      <c r="F585" t="s">
        <v>457</v>
      </c>
      <c r="H585" s="129">
        <f>'Occupancy &amp; Prorated Floor Area'!$D$62</f>
        <v>0</v>
      </c>
    </row>
    <row r="586" spans="3:8" ht="17.25" hidden="1" outlineLevel="1" x14ac:dyDescent="0.25">
      <c r="D586" t="s">
        <v>496</v>
      </c>
      <c r="F586" t="s">
        <v>457</v>
      </c>
      <c r="H586" s="117">
        <f>H583*H585</f>
        <v>0</v>
      </c>
    </row>
    <row r="587" spans="3:8" hidden="1" outlineLevel="1" x14ac:dyDescent="0.25"/>
    <row r="588" spans="3:8" hidden="1" outlineLevel="1" x14ac:dyDescent="0.25">
      <c r="C588" t="s">
        <v>324</v>
      </c>
    </row>
    <row r="589" spans="3:8" hidden="1" outlineLevel="1" x14ac:dyDescent="0.25">
      <c r="D589" t="s">
        <v>293</v>
      </c>
      <c r="F589" t="s">
        <v>382</v>
      </c>
      <c r="H589" s="128">
        <f>'Occupancy &amp; Prorated Floor Area'!$E$63</f>
        <v>0</v>
      </c>
    </row>
    <row r="590" spans="3:8" hidden="1" outlineLevel="1" x14ac:dyDescent="0.25">
      <c r="D590" t="s">
        <v>294</v>
      </c>
      <c r="F590" t="s">
        <v>384</v>
      </c>
      <c r="H590" s="128">
        <f>'Occupancy &amp; Prorated Floor Area'!$F$63</f>
        <v>0</v>
      </c>
    </row>
    <row r="591" spans="3:8" hidden="1" outlineLevel="1" x14ac:dyDescent="0.25">
      <c r="D591" t="s">
        <v>295</v>
      </c>
      <c r="F591" t="s">
        <v>492</v>
      </c>
      <c r="H591" s="129">
        <f>'Occupancy &amp; Prorated Floor Area'!$G$63</f>
        <v>0</v>
      </c>
    </row>
    <row r="592" spans="3:8" hidden="1" outlineLevel="1" x14ac:dyDescent="0.25">
      <c r="D592" t="s">
        <v>493</v>
      </c>
      <c r="F592" t="s">
        <v>382</v>
      </c>
      <c r="H592" s="107">
        <f>H589*H590*H591</f>
        <v>0</v>
      </c>
    </row>
    <row r="593" spans="3:8" hidden="1" outlineLevel="1" x14ac:dyDescent="0.25"/>
    <row r="594" spans="3:8" hidden="1" outlineLevel="1" x14ac:dyDescent="0.25">
      <c r="D594" t="s">
        <v>385</v>
      </c>
      <c r="F594" t="s">
        <v>382</v>
      </c>
      <c r="G594" s="109">
        <f>'Hardcoded Inputs'!$G$5</f>
        <v>2080</v>
      </c>
      <c r="H594" s="108"/>
    </row>
    <row r="595" spans="3:8" hidden="1" outlineLevel="1" x14ac:dyDescent="0.25">
      <c r="D595" t="s">
        <v>494</v>
      </c>
      <c r="F595" t="s">
        <v>422</v>
      </c>
      <c r="H595" s="133">
        <f>H592/G594</f>
        <v>0</v>
      </c>
    </row>
    <row r="596" spans="3:8" hidden="1" outlineLevel="1" x14ac:dyDescent="0.25">
      <c r="H596" s="133"/>
    </row>
    <row r="597" spans="3:8" ht="17.25" hidden="1" outlineLevel="1" x14ac:dyDescent="0.25">
      <c r="D597" t="s">
        <v>495</v>
      </c>
      <c r="F597" t="s">
        <v>457</v>
      </c>
      <c r="H597" s="129">
        <f>'Occupancy &amp; Prorated Floor Area'!$D$63</f>
        <v>0</v>
      </c>
    </row>
    <row r="598" spans="3:8" ht="17.25" hidden="1" outlineLevel="1" x14ac:dyDescent="0.25">
      <c r="D598" t="s">
        <v>496</v>
      </c>
      <c r="F598" t="s">
        <v>457</v>
      </c>
      <c r="H598" s="117">
        <f>H595*H597</f>
        <v>0</v>
      </c>
    </row>
    <row r="599" spans="3:8" hidden="1" outlineLevel="1" x14ac:dyDescent="0.25"/>
    <row r="600" spans="3:8" hidden="1" outlineLevel="1" x14ac:dyDescent="0.25">
      <c r="C600" t="s">
        <v>325</v>
      </c>
    </row>
    <row r="601" spans="3:8" hidden="1" outlineLevel="1" x14ac:dyDescent="0.25">
      <c r="D601" t="s">
        <v>293</v>
      </c>
      <c r="F601" t="s">
        <v>382</v>
      </c>
      <c r="H601" s="128">
        <f>'Occupancy &amp; Prorated Floor Area'!$E$64</f>
        <v>0</v>
      </c>
    </row>
    <row r="602" spans="3:8" hidden="1" outlineLevel="1" x14ac:dyDescent="0.25">
      <c r="D602" t="s">
        <v>294</v>
      </c>
      <c r="F602" t="s">
        <v>384</v>
      </c>
      <c r="H602" s="128">
        <f>'Occupancy &amp; Prorated Floor Area'!$F$64</f>
        <v>0</v>
      </c>
    </row>
    <row r="603" spans="3:8" hidden="1" outlineLevel="1" x14ac:dyDescent="0.25">
      <c r="D603" t="s">
        <v>295</v>
      </c>
      <c r="F603" t="s">
        <v>492</v>
      </c>
      <c r="H603" s="129">
        <f>'Occupancy &amp; Prorated Floor Area'!$G$64</f>
        <v>0</v>
      </c>
    </row>
    <row r="604" spans="3:8" hidden="1" outlineLevel="1" x14ac:dyDescent="0.25">
      <c r="D604" t="s">
        <v>493</v>
      </c>
      <c r="F604" t="s">
        <v>382</v>
      </c>
      <c r="H604" s="107">
        <f>H601*H602*H603</f>
        <v>0</v>
      </c>
    </row>
    <row r="605" spans="3:8" hidden="1" outlineLevel="1" x14ac:dyDescent="0.25"/>
    <row r="606" spans="3:8" hidden="1" outlineLevel="1" x14ac:dyDescent="0.25">
      <c r="D606" t="s">
        <v>385</v>
      </c>
      <c r="F606" t="s">
        <v>382</v>
      </c>
      <c r="G606" s="109">
        <f>'Hardcoded Inputs'!$G$5</f>
        <v>2080</v>
      </c>
      <c r="H606" s="108"/>
    </row>
    <row r="607" spans="3:8" hidden="1" outlineLevel="1" x14ac:dyDescent="0.25">
      <c r="D607" t="s">
        <v>494</v>
      </c>
      <c r="F607" t="s">
        <v>422</v>
      </c>
      <c r="H607" s="133">
        <f>H604/G606</f>
        <v>0</v>
      </c>
    </row>
    <row r="608" spans="3:8" hidden="1" outlineLevel="1" x14ac:dyDescent="0.25">
      <c r="H608" s="133"/>
    </row>
    <row r="609" spans="3:8" ht="17.25" hidden="1" outlineLevel="1" x14ac:dyDescent="0.25">
      <c r="D609" t="s">
        <v>495</v>
      </c>
      <c r="F609" t="s">
        <v>457</v>
      </c>
      <c r="H609" s="129">
        <f>'Occupancy &amp; Prorated Floor Area'!$D$64</f>
        <v>0</v>
      </c>
    </row>
    <row r="610" spans="3:8" ht="17.25" hidden="1" outlineLevel="1" x14ac:dyDescent="0.25">
      <c r="D610" t="s">
        <v>496</v>
      </c>
      <c r="F610" t="s">
        <v>457</v>
      </c>
      <c r="H610" s="117">
        <f>H607*H609</f>
        <v>0</v>
      </c>
    </row>
    <row r="611" spans="3:8" hidden="1" outlineLevel="1" x14ac:dyDescent="0.25"/>
    <row r="612" spans="3:8" hidden="1" outlineLevel="1" x14ac:dyDescent="0.25">
      <c r="C612" t="s">
        <v>326</v>
      </c>
    </row>
    <row r="613" spans="3:8" hidden="1" outlineLevel="1" x14ac:dyDescent="0.25">
      <c r="D613" t="s">
        <v>293</v>
      </c>
      <c r="F613" t="s">
        <v>382</v>
      </c>
      <c r="H613" s="128">
        <f>'Occupancy &amp; Prorated Floor Area'!$E$65</f>
        <v>0</v>
      </c>
    </row>
    <row r="614" spans="3:8" hidden="1" outlineLevel="1" x14ac:dyDescent="0.25">
      <c r="D614" t="s">
        <v>294</v>
      </c>
      <c r="F614" t="s">
        <v>384</v>
      </c>
      <c r="H614" s="128">
        <f>'Occupancy &amp; Prorated Floor Area'!$F$65</f>
        <v>0</v>
      </c>
    </row>
    <row r="615" spans="3:8" hidden="1" outlineLevel="1" x14ac:dyDescent="0.25">
      <c r="D615" t="s">
        <v>295</v>
      </c>
      <c r="F615" t="s">
        <v>492</v>
      </c>
      <c r="H615" s="129">
        <f>'Occupancy &amp; Prorated Floor Area'!$G$65</f>
        <v>0</v>
      </c>
    </row>
    <row r="616" spans="3:8" hidden="1" outlineLevel="1" x14ac:dyDescent="0.25">
      <c r="D616" t="s">
        <v>493</v>
      </c>
      <c r="F616" t="s">
        <v>382</v>
      </c>
      <c r="H616" s="107">
        <f>H613*H614*H615</f>
        <v>0</v>
      </c>
    </row>
    <row r="617" spans="3:8" hidden="1" outlineLevel="1" x14ac:dyDescent="0.25"/>
    <row r="618" spans="3:8" hidden="1" outlineLevel="1" x14ac:dyDescent="0.25">
      <c r="D618" t="s">
        <v>385</v>
      </c>
      <c r="F618" t="s">
        <v>382</v>
      </c>
      <c r="G618" s="109">
        <f>'Hardcoded Inputs'!$G$5</f>
        <v>2080</v>
      </c>
      <c r="H618" s="108"/>
    </row>
    <row r="619" spans="3:8" hidden="1" outlineLevel="1" x14ac:dyDescent="0.25">
      <c r="D619" t="s">
        <v>494</v>
      </c>
      <c r="F619" t="s">
        <v>422</v>
      </c>
      <c r="H619" s="133">
        <f>H616/G618</f>
        <v>0</v>
      </c>
    </row>
    <row r="620" spans="3:8" hidden="1" outlineLevel="1" x14ac:dyDescent="0.25">
      <c r="H620" s="133"/>
    </row>
    <row r="621" spans="3:8" ht="17.25" hidden="1" outlineLevel="1" x14ac:dyDescent="0.25">
      <c r="D621" t="s">
        <v>495</v>
      </c>
      <c r="F621" t="s">
        <v>457</v>
      </c>
      <c r="H621" s="129">
        <f>'Occupancy &amp; Prorated Floor Area'!$D$65</f>
        <v>0</v>
      </c>
    </row>
    <row r="622" spans="3:8" ht="17.25" hidden="1" outlineLevel="1" x14ac:dyDescent="0.25">
      <c r="D622" t="s">
        <v>496</v>
      </c>
      <c r="F622" t="s">
        <v>457</v>
      </c>
      <c r="H622" s="117">
        <f>H619*H621</f>
        <v>0</v>
      </c>
    </row>
    <row r="623" spans="3:8" hidden="1" outlineLevel="1" x14ac:dyDescent="0.25"/>
    <row r="624" spans="3:8" hidden="1" outlineLevel="1" x14ac:dyDescent="0.25">
      <c r="C624" t="s">
        <v>327</v>
      </c>
    </row>
    <row r="625" spans="3:8" hidden="1" outlineLevel="1" x14ac:dyDescent="0.25">
      <c r="D625" t="s">
        <v>293</v>
      </c>
      <c r="F625" t="s">
        <v>382</v>
      </c>
      <c r="H625" s="128">
        <f>'Occupancy &amp; Prorated Floor Area'!$E$66</f>
        <v>0</v>
      </c>
    </row>
    <row r="626" spans="3:8" hidden="1" outlineLevel="1" x14ac:dyDescent="0.25">
      <c r="D626" t="s">
        <v>294</v>
      </c>
      <c r="F626" t="s">
        <v>384</v>
      </c>
      <c r="H626" s="128">
        <f>'Occupancy &amp; Prorated Floor Area'!$F$66</f>
        <v>0</v>
      </c>
    </row>
    <row r="627" spans="3:8" hidden="1" outlineLevel="1" x14ac:dyDescent="0.25">
      <c r="D627" t="s">
        <v>295</v>
      </c>
      <c r="F627" t="s">
        <v>492</v>
      </c>
      <c r="H627" s="129">
        <f>'Occupancy &amp; Prorated Floor Area'!$G$66</f>
        <v>0</v>
      </c>
    </row>
    <row r="628" spans="3:8" hidden="1" outlineLevel="1" x14ac:dyDescent="0.25">
      <c r="D628" t="s">
        <v>493</v>
      </c>
      <c r="F628" t="s">
        <v>382</v>
      </c>
      <c r="H628" s="107">
        <f>H625*H626*H627</f>
        <v>0</v>
      </c>
    </row>
    <row r="629" spans="3:8" hidden="1" outlineLevel="1" x14ac:dyDescent="0.25"/>
    <row r="630" spans="3:8" hidden="1" outlineLevel="1" x14ac:dyDescent="0.25">
      <c r="D630" t="s">
        <v>385</v>
      </c>
      <c r="F630" t="s">
        <v>382</v>
      </c>
      <c r="G630" s="109">
        <f>'Hardcoded Inputs'!$G$5</f>
        <v>2080</v>
      </c>
      <c r="H630" s="108"/>
    </row>
    <row r="631" spans="3:8" hidden="1" outlineLevel="1" x14ac:dyDescent="0.25">
      <c r="D631" t="s">
        <v>494</v>
      </c>
      <c r="F631" t="s">
        <v>422</v>
      </c>
      <c r="H631" s="133">
        <f>H628/G630</f>
        <v>0</v>
      </c>
    </row>
    <row r="632" spans="3:8" hidden="1" outlineLevel="1" x14ac:dyDescent="0.25">
      <c r="H632" s="133"/>
    </row>
    <row r="633" spans="3:8" ht="17.25" hidden="1" outlineLevel="1" x14ac:dyDescent="0.25">
      <c r="D633" t="s">
        <v>495</v>
      </c>
      <c r="F633" t="s">
        <v>457</v>
      </c>
      <c r="H633" s="129">
        <f>'Occupancy &amp; Prorated Floor Area'!$D$66</f>
        <v>0</v>
      </c>
    </row>
    <row r="634" spans="3:8" ht="17.25" hidden="1" outlineLevel="1" x14ac:dyDescent="0.25">
      <c r="D634" t="s">
        <v>496</v>
      </c>
      <c r="F634" t="s">
        <v>457</v>
      </c>
      <c r="H634" s="117">
        <f>H631*H633</f>
        <v>0</v>
      </c>
    </row>
    <row r="635" spans="3:8" hidden="1" outlineLevel="1" x14ac:dyDescent="0.25"/>
    <row r="636" spans="3:8" hidden="1" outlineLevel="1" x14ac:dyDescent="0.25">
      <c r="C636" t="s">
        <v>328</v>
      </c>
    </row>
    <row r="637" spans="3:8" hidden="1" outlineLevel="1" x14ac:dyDescent="0.25">
      <c r="D637" t="s">
        <v>293</v>
      </c>
      <c r="F637" t="s">
        <v>382</v>
      </c>
      <c r="H637" s="128">
        <f>'Occupancy &amp; Prorated Floor Area'!$E$67</f>
        <v>0</v>
      </c>
    </row>
    <row r="638" spans="3:8" hidden="1" outlineLevel="1" x14ac:dyDescent="0.25">
      <c r="D638" t="s">
        <v>294</v>
      </c>
      <c r="F638" t="s">
        <v>384</v>
      </c>
      <c r="H638" s="128">
        <f>'Occupancy &amp; Prorated Floor Area'!$F$67</f>
        <v>0</v>
      </c>
    </row>
    <row r="639" spans="3:8" hidden="1" outlineLevel="1" x14ac:dyDescent="0.25">
      <c r="D639" t="s">
        <v>295</v>
      </c>
      <c r="F639" t="s">
        <v>492</v>
      </c>
      <c r="H639" s="129">
        <f>'Occupancy &amp; Prorated Floor Area'!$G$67</f>
        <v>0</v>
      </c>
    </row>
    <row r="640" spans="3:8" hidden="1" outlineLevel="1" x14ac:dyDescent="0.25">
      <c r="D640" t="s">
        <v>493</v>
      </c>
      <c r="F640" t="s">
        <v>382</v>
      </c>
      <c r="H640" s="107">
        <f>H637*H638*H639</f>
        <v>0</v>
      </c>
    </row>
    <row r="641" spans="3:8" hidden="1" outlineLevel="1" x14ac:dyDescent="0.25"/>
    <row r="642" spans="3:8" hidden="1" outlineLevel="1" x14ac:dyDescent="0.25">
      <c r="D642" t="s">
        <v>385</v>
      </c>
      <c r="F642" t="s">
        <v>382</v>
      </c>
      <c r="G642" s="109">
        <f>'Hardcoded Inputs'!$G$5</f>
        <v>2080</v>
      </c>
      <c r="H642" s="108"/>
    </row>
    <row r="643" spans="3:8" hidden="1" outlineLevel="1" x14ac:dyDescent="0.25">
      <c r="D643" t="s">
        <v>494</v>
      </c>
      <c r="F643" t="s">
        <v>422</v>
      </c>
      <c r="H643" s="133">
        <f>H640/G642</f>
        <v>0</v>
      </c>
    </row>
    <row r="644" spans="3:8" hidden="1" outlineLevel="1" x14ac:dyDescent="0.25">
      <c r="H644" s="133"/>
    </row>
    <row r="645" spans="3:8" ht="17.25" hidden="1" outlineLevel="1" x14ac:dyDescent="0.25">
      <c r="D645" t="s">
        <v>495</v>
      </c>
      <c r="F645" t="s">
        <v>457</v>
      </c>
      <c r="H645" s="129">
        <f>'Occupancy &amp; Prorated Floor Area'!$D$67</f>
        <v>0</v>
      </c>
    </row>
    <row r="646" spans="3:8" ht="17.25" hidden="1" outlineLevel="1" x14ac:dyDescent="0.25">
      <c r="D646" t="s">
        <v>496</v>
      </c>
      <c r="F646" t="s">
        <v>457</v>
      </c>
      <c r="H646" s="117">
        <f>H643*H645</f>
        <v>0</v>
      </c>
    </row>
    <row r="647" spans="3:8" hidden="1" outlineLevel="1" x14ac:dyDescent="0.25"/>
    <row r="648" spans="3:8" hidden="1" outlineLevel="1" x14ac:dyDescent="0.25">
      <c r="C648" t="s">
        <v>329</v>
      </c>
    </row>
    <row r="649" spans="3:8" hidden="1" outlineLevel="1" x14ac:dyDescent="0.25">
      <c r="D649" t="s">
        <v>293</v>
      </c>
      <c r="F649" t="s">
        <v>382</v>
      </c>
      <c r="H649" s="128">
        <f>'Occupancy &amp; Prorated Floor Area'!$E$68</f>
        <v>0</v>
      </c>
    </row>
    <row r="650" spans="3:8" hidden="1" outlineLevel="1" x14ac:dyDescent="0.25">
      <c r="D650" t="s">
        <v>294</v>
      </c>
      <c r="F650" t="s">
        <v>384</v>
      </c>
      <c r="H650" s="128">
        <f>'Occupancy &amp; Prorated Floor Area'!$F$68</f>
        <v>0</v>
      </c>
    </row>
    <row r="651" spans="3:8" hidden="1" outlineLevel="1" x14ac:dyDescent="0.25">
      <c r="D651" t="s">
        <v>295</v>
      </c>
      <c r="F651" t="s">
        <v>492</v>
      </c>
      <c r="H651" s="129">
        <f>'Occupancy &amp; Prorated Floor Area'!$G$68</f>
        <v>0</v>
      </c>
    </row>
    <row r="652" spans="3:8" hidden="1" outlineLevel="1" x14ac:dyDescent="0.25">
      <c r="D652" t="s">
        <v>493</v>
      </c>
      <c r="F652" t="s">
        <v>382</v>
      </c>
      <c r="H652" s="107">
        <f>H649*H650*H651</f>
        <v>0</v>
      </c>
    </row>
    <row r="653" spans="3:8" hidden="1" outlineLevel="1" x14ac:dyDescent="0.25"/>
    <row r="654" spans="3:8" hidden="1" outlineLevel="1" x14ac:dyDescent="0.25">
      <c r="D654" t="s">
        <v>385</v>
      </c>
      <c r="F654" t="s">
        <v>382</v>
      </c>
      <c r="G654" s="109">
        <f>'Hardcoded Inputs'!$G$5</f>
        <v>2080</v>
      </c>
      <c r="H654" s="108"/>
    </row>
    <row r="655" spans="3:8" hidden="1" outlineLevel="1" x14ac:dyDescent="0.25">
      <c r="D655" t="s">
        <v>494</v>
      </c>
      <c r="F655" t="s">
        <v>422</v>
      </c>
      <c r="H655" s="133">
        <f>H652/G654</f>
        <v>0</v>
      </c>
    </row>
    <row r="656" spans="3:8" hidden="1" outlineLevel="1" x14ac:dyDescent="0.25">
      <c r="H656" s="133"/>
    </row>
    <row r="657" spans="2:8" ht="17.25" hidden="1" outlineLevel="1" x14ac:dyDescent="0.25">
      <c r="D657" t="s">
        <v>495</v>
      </c>
      <c r="F657" t="s">
        <v>457</v>
      </c>
      <c r="H657" s="129">
        <f>'Occupancy &amp; Prorated Floor Area'!$D$68</f>
        <v>0</v>
      </c>
    </row>
    <row r="658" spans="2:8" ht="17.25" hidden="1" outlineLevel="1" x14ac:dyDescent="0.25">
      <c r="D658" t="s">
        <v>496</v>
      </c>
      <c r="F658" t="s">
        <v>457</v>
      </c>
      <c r="H658" s="117">
        <f>H655*H657</f>
        <v>0</v>
      </c>
    </row>
    <row r="659" spans="2:8" hidden="1" outlineLevel="1" x14ac:dyDescent="0.25"/>
    <row r="660" spans="2:8" ht="17.25" collapsed="1" x14ac:dyDescent="0.25">
      <c r="C660" t="s">
        <v>497</v>
      </c>
      <c r="F660" t="s">
        <v>457</v>
      </c>
      <c r="H660" s="120">
        <f>SUM(H310,H322,H334,H346,H358,H370,H382,H394,H406,H418,H430,H442,H454,H466,H478,H490,H502,H514,H526,H538,H550,H562,H574,H586,H598,H610,H622,H634,H646,H658)</f>
        <v>1132.6923076923076</v>
      </c>
    </row>
    <row r="662" spans="2:8" x14ac:dyDescent="0.25">
      <c r="B662" s="9" t="s">
        <v>498</v>
      </c>
    </row>
    <row r="663" spans="2:8" hidden="1" outlineLevel="1" x14ac:dyDescent="0.25">
      <c r="C663" t="s">
        <v>499</v>
      </c>
      <c r="F663" t="s">
        <v>500</v>
      </c>
      <c r="H663" s="134" t="str">
        <f>'Building Information'!C31</f>
        <v>A2</v>
      </c>
    </row>
    <row r="664" spans="2:8" hidden="1" outlineLevel="1" x14ac:dyDescent="0.25">
      <c r="C664" t="s">
        <v>332</v>
      </c>
      <c r="F664" t="s">
        <v>501</v>
      </c>
      <c r="H664" s="135" t="str">
        <f>'Net Floor Area'!C13</f>
        <v>5H</v>
      </c>
    </row>
    <row r="665" spans="2:8" ht="17.25" collapsed="1" x14ac:dyDescent="0.25">
      <c r="C665" t="s">
        <v>502</v>
      </c>
      <c r="F665" t="s">
        <v>503</v>
      </c>
      <c r="H665" s="136">
        <f>INDEX('Er tables SANS10400 2021'!$D$7:$K$12,MATCH(H663,'Er tables SANS10400 2021'!$C$7:$C$12,0),MATCH(H664,'Er tables SANS10400 2021'!$D$6:$K$6))</f>
        <v>110</v>
      </c>
    </row>
    <row r="667" spans="2:8" x14ac:dyDescent="0.25">
      <c r="B667" s="9" t="s">
        <v>504</v>
      </c>
    </row>
    <row r="668" spans="2:8" hidden="1" outlineLevel="1" x14ac:dyDescent="0.25">
      <c r="C668" t="s">
        <v>336</v>
      </c>
    </row>
    <row r="669" spans="2:8" hidden="1" outlineLevel="1" x14ac:dyDescent="0.25">
      <c r="D669" t="s">
        <v>333</v>
      </c>
      <c r="F669" t="s">
        <v>500</v>
      </c>
      <c r="H669" s="107" t="str">
        <f>C668</f>
        <v xml:space="preserve">A1 </v>
      </c>
    </row>
    <row r="670" spans="2:8" hidden="1" outlineLevel="1" x14ac:dyDescent="0.25">
      <c r="D670" t="s">
        <v>332</v>
      </c>
      <c r="F670" t="s">
        <v>501</v>
      </c>
      <c r="H670" s="128" t="str">
        <f>'Net Floor Area'!$C$13</f>
        <v>5H</v>
      </c>
    </row>
    <row r="671" spans="2:8" ht="17.25" hidden="1" outlineLevel="1" x14ac:dyDescent="0.25">
      <c r="D671" t="s">
        <v>505</v>
      </c>
      <c r="F671" t="s">
        <v>457</v>
      </c>
      <c r="H671" s="131">
        <f>H72</f>
        <v>645</v>
      </c>
    </row>
    <row r="672" spans="2:8" ht="17.25" hidden="1" outlineLevel="1" x14ac:dyDescent="0.25">
      <c r="D672" t="s">
        <v>460</v>
      </c>
      <c r="F672" t="s">
        <v>457</v>
      </c>
      <c r="H672" s="125">
        <f>$H$99</f>
        <v>2045</v>
      </c>
    </row>
    <row r="673" spans="3:8" hidden="1" outlineLevel="1" x14ac:dyDescent="0.25">
      <c r="D673" t="s">
        <v>506</v>
      </c>
      <c r="F673" t="s">
        <v>507</v>
      </c>
      <c r="H673" s="132">
        <f>INDEX('Er tables SANS10400 2021'!$D$7:$K$12,MATCH(H669,'Er tables SANS10400 2021'!$C$7:$C$12,0),MATCH(H670,'Er tables SANS10400 2021'!$D$6:$K$6))</f>
        <v>95</v>
      </c>
    </row>
    <row r="674" spans="3:8" ht="18" hidden="1" outlineLevel="1" x14ac:dyDescent="0.35">
      <c r="D674" t="s">
        <v>508</v>
      </c>
      <c r="H674" s="131">
        <f>(H671/H672)*H673</f>
        <v>29.963325183374085</v>
      </c>
    </row>
    <row r="675" spans="3:8" hidden="1" outlineLevel="1" x14ac:dyDescent="0.25"/>
    <row r="676" spans="3:8" hidden="1" outlineLevel="1" x14ac:dyDescent="0.25">
      <c r="C676" t="s">
        <v>338</v>
      </c>
    </row>
    <row r="677" spans="3:8" hidden="1" outlineLevel="1" x14ac:dyDescent="0.25">
      <c r="D677" t="s">
        <v>333</v>
      </c>
      <c r="F677" t="s">
        <v>500</v>
      </c>
      <c r="H677" s="107" t="str">
        <f>C676</f>
        <v>A2</v>
      </c>
    </row>
    <row r="678" spans="3:8" hidden="1" outlineLevel="1" x14ac:dyDescent="0.25">
      <c r="D678" t="s">
        <v>332</v>
      </c>
      <c r="F678" t="s">
        <v>501</v>
      </c>
      <c r="H678" s="128" t="str">
        <f>'Net Floor Area'!$C$13</f>
        <v>5H</v>
      </c>
    </row>
    <row r="679" spans="3:8" ht="17.25" hidden="1" outlineLevel="1" x14ac:dyDescent="0.25">
      <c r="D679" t="s">
        <v>505</v>
      </c>
      <c r="F679" t="s">
        <v>457</v>
      </c>
      <c r="H679" s="131">
        <f>H77</f>
        <v>0</v>
      </c>
    </row>
    <row r="680" spans="3:8" ht="17.25" hidden="1" outlineLevel="1" x14ac:dyDescent="0.25">
      <c r="D680" t="s">
        <v>460</v>
      </c>
      <c r="F680" t="s">
        <v>457</v>
      </c>
      <c r="H680" s="125">
        <f>$H$99</f>
        <v>2045</v>
      </c>
    </row>
    <row r="681" spans="3:8" hidden="1" outlineLevel="1" x14ac:dyDescent="0.25">
      <c r="D681" t="s">
        <v>506</v>
      </c>
      <c r="F681" t="s">
        <v>507</v>
      </c>
      <c r="H681" s="132">
        <f>INDEX('Er tables SANS10400 2021'!$D$7:$K$12,MATCH(H677,'Er tables SANS10400 2021'!$C$7:$C$12,0),MATCH(H678,'Er tables SANS10400 2021'!$D$6:$K$6))</f>
        <v>110</v>
      </c>
    </row>
    <row r="682" spans="3:8" ht="18" hidden="1" outlineLevel="1" x14ac:dyDescent="0.35">
      <c r="D682" t="s">
        <v>508</v>
      </c>
      <c r="H682" s="131">
        <f>(H679/H680)*H681</f>
        <v>0</v>
      </c>
    </row>
    <row r="683" spans="3:8" hidden="1" outlineLevel="1" x14ac:dyDescent="0.25"/>
    <row r="684" spans="3:8" hidden="1" outlineLevel="1" x14ac:dyDescent="0.25">
      <c r="C684" t="s">
        <v>150</v>
      </c>
    </row>
    <row r="685" spans="3:8" hidden="1" outlineLevel="1" x14ac:dyDescent="0.25">
      <c r="D685" t="s">
        <v>333</v>
      </c>
      <c r="F685" t="s">
        <v>500</v>
      </c>
      <c r="H685" s="107" t="str">
        <f>C684</f>
        <v>A3 - i</v>
      </c>
    </row>
    <row r="686" spans="3:8" hidden="1" outlineLevel="1" x14ac:dyDescent="0.25">
      <c r="D686" t="s">
        <v>332</v>
      </c>
      <c r="F686" t="s">
        <v>501</v>
      </c>
      <c r="H686" s="128" t="str">
        <f>'Net Floor Area'!$C$13</f>
        <v>5H</v>
      </c>
    </row>
    <row r="687" spans="3:8" ht="17.25" hidden="1" outlineLevel="1" x14ac:dyDescent="0.25">
      <c r="D687" t="s">
        <v>505</v>
      </c>
      <c r="F687" t="s">
        <v>457</v>
      </c>
      <c r="H687" s="131">
        <f>H82</f>
        <v>0</v>
      </c>
    </row>
    <row r="688" spans="3:8" ht="17.25" hidden="1" outlineLevel="1" x14ac:dyDescent="0.25">
      <c r="D688" t="s">
        <v>460</v>
      </c>
      <c r="F688" t="s">
        <v>457</v>
      </c>
      <c r="H688" s="125">
        <f>$H$99</f>
        <v>2045</v>
      </c>
    </row>
    <row r="689" spans="3:8" hidden="1" outlineLevel="1" x14ac:dyDescent="0.25">
      <c r="D689" t="s">
        <v>506</v>
      </c>
      <c r="F689" t="s">
        <v>507</v>
      </c>
      <c r="H689" s="132">
        <f>INDEX('Er tables SANS10400 2021'!$D$7:$K$12,MATCH(H685,'Er tables SANS10400 2021'!$C$7:$C$12,0),MATCH(H686,'Er tables SANS10400 2021'!$D$6:$K$6))</f>
        <v>140</v>
      </c>
    </row>
    <row r="690" spans="3:8" ht="18" hidden="1" outlineLevel="1" x14ac:dyDescent="0.35">
      <c r="D690" t="s">
        <v>508</v>
      </c>
      <c r="H690" s="131">
        <f>(H687/H688)*H689</f>
        <v>0</v>
      </c>
    </row>
    <row r="691" spans="3:8" hidden="1" outlineLevel="1" x14ac:dyDescent="0.25"/>
    <row r="692" spans="3:8" hidden="1" outlineLevel="1" x14ac:dyDescent="0.25">
      <c r="C692" t="s">
        <v>151</v>
      </c>
    </row>
    <row r="693" spans="3:8" hidden="1" outlineLevel="1" x14ac:dyDescent="0.25">
      <c r="D693" t="s">
        <v>333</v>
      </c>
      <c r="F693" t="s">
        <v>500</v>
      </c>
      <c r="H693" s="107" t="str">
        <f>C692</f>
        <v>A3 - ii</v>
      </c>
    </row>
    <row r="694" spans="3:8" hidden="1" outlineLevel="1" x14ac:dyDescent="0.25">
      <c r="D694" t="s">
        <v>332</v>
      </c>
      <c r="F694" t="s">
        <v>501</v>
      </c>
      <c r="H694" s="128" t="str">
        <f>'Net Floor Area'!$C$13</f>
        <v>5H</v>
      </c>
    </row>
    <row r="695" spans="3:8" ht="17.25" hidden="1" outlineLevel="1" x14ac:dyDescent="0.25">
      <c r="D695" t="s">
        <v>505</v>
      </c>
      <c r="F695" t="s">
        <v>457</v>
      </c>
      <c r="H695" s="131">
        <f>H87</f>
        <v>0</v>
      </c>
    </row>
    <row r="696" spans="3:8" ht="17.25" hidden="1" outlineLevel="1" x14ac:dyDescent="0.25">
      <c r="D696" t="s">
        <v>460</v>
      </c>
      <c r="F696" t="s">
        <v>457</v>
      </c>
      <c r="H696" s="125">
        <f>$H$99</f>
        <v>2045</v>
      </c>
    </row>
    <row r="697" spans="3:8" hidden="1" outlineLevel="1" x14ac:dyDescent="0.25">
      <c r="D697" t="s">
        <v>506</v>
      </c>
      <c r="F697" t="s">
        <v>507</v>
      </c>
      <c r="H697" s="132">
        <f>INDEX('Er tables SANS10400 2021'!$D$7:$K$12,MATCH(H693,'Er tables SANS10400 2021'!$C$7:$C$12,0),MATCH(H694,'Er tables SANS10400 2021'!$D$6:$K$6))</f>
        <v>60</v>
      </c>
    </row>
    <row r="698" spans="3:8" ht="18" hidden="1" outlineLevel="1" x14ac:dyDescent="0.35">
      <c r="D698" t="s">
        <v>508</v>
      </c>
      <c r="H698" s="131">
        <f>(H695/H696)*H697</f>
        <v>0</v>
      </c>
    </row>
    <row r="699" spans="3:8" hidden="1" outlineLevel="1" x14ac:dyDescent="0.25"/>
    <row r="700" spans="3:8" hidden="1" outlineLevel="1" x14ac:dyDescent="0.25">
      <c r="C700" t="s">
        <v>152</v>
      </c>
    </row>
    <row r="701" spans="3:8" hidden="1" outlineLevel="1" x14ac:dyDescent="0.25">
      <c r="D701" t="s">
        <v>333</v>
      </c>
      <c r="F701" t="s">
        <v>500</v>
      </c>
      <c r="H701" s="107" t="str">
        <f>C700</f>
        <v>G1 - i</v>
      </c>
    </row>
    <row r="702" spans="3:8" hidden="1" outlineLevel="1" x14ac:dyDescent="0.25">
      <c r="D702" t="s">
        <v>332</v>
      </c>
      <c r="F702" t="s">
        <v>501</v>
      </c>
      <c r="H702" s="128" t="str">
        <f>'Net Floor Area'!$C$13</f>
        <v>5H</v>
      </c>
    </row>
    <row r="703" spans="3:8" ht="17.25" hidden="1" outlineLevel="1" x14ac:dyDescent="0.25">
      <c r="D703" t="s">
        <v>505</v>
      </c>
      <c r="F703" t="s">
        <v>457</v>
      </c>
      <c r="H703" s="131">
        <f>H92</f>
        <v>0</v>
      </c>
    </row>
    <row r="704" spans="3:8" ht="17.25" hidden="1" outlineLevel="1" x14ac:dyDescent="0.25">
      <c r="D704" t="s">
        <v>460</v>
      </c>
      <c r="F704" t="s">
        <v>457</v>
      </c>
      <c r="H704" s="125">
        <f>$H$99</f>
        <v>2045</v>
      </c>
    </row>
    <row r="705" spans="2:8" hidden="1" outlineLevel="1" x14ac:dyDescent="0.25">
      <c r="D705" t="s">
        <v>506</v>
      </c>
      <c r="F705" t="s">
        <v>507</v>
      </c>
      <c r="H705" s="132">
        <f>INDEX('Er tables SANS10400 2021'!$D$7:$K$12,MATCH(H701,'Er tables SANS10400 2021'!$C$7:$C$12,0),MATCH(H702,'Er tables SANS10400 2021'!$D$6:$K$6))</f>
        <v>95</v>
      </c>
    </row>
    <row r="706" spans="2:8" ht="18" hidden="1" outlineLevel="1" x14ac:dyDescent="0.35">
      <c r="D706" t="s">
        <v>508</v>
      </c>
      <c r="H706" s="131">
        <f>(H703/H704)*H705</f>
        <v>0</v>
      </c>
    </row>
    <row r="707" spans="2:8" hidden="1" outlineLevel="1" x14ac:dyDescent="0.25"/>
    <row r="708" spans="2:8" hidden="1" outlineLevel="1" x14ac:dyDescent="0.25">
      <c r="C708" t="s">
        <v>153</v>
      </c>
    </row>
    <row r="709" spans="2:8" hidden="1" outlineLevel="1" x14ac:dyDescent="0.25">
      <c r="D709" t="s">
        <v>333</v>
      </c>
      <c r="F709" t="s">
        <v>500</v>
      </c>
      <c r="H709" s="107" t="str">
        <f>C708</f>
        <v>G1 - ii</v>
      </c>
    </row>
    <row r="710" spans="2:8" hidden="1" outlineLevel="1" x14ac:dyDescent="0.25">
      <c r="D710" t="s">
        <v>332</v>
      </c>
      <c r="F710" t="s">
        <v>501</v>
      </c>
      <c r="H710" s="128" t="str">
        <f>'Net Floor Area'!$C$13</f>
        <v>5H</v>
      </c>
    </row>
    <row r="711" spans="2:8" ht="17.25" hidden="1" outlineLevel="1" x14ac:dyDescent="0.25">
      <c r="D711" t="s">
        <v>505</v>
      </c>
      <c r="F711" t="s">
        <v>457</v>
      </c>
      <c r="H711" s="131">
        <f>H97</f>
        <v>1400</v>
      </c>
    </row>
    <row r="712" spans="2:8" ht="17.25" hidden="1" outlineLevel="1" x14ac:dyDescent="0.25">
      <c r="D712" t="s">
        <v>460</v>
      </c>
      <c r="F712" t="s">
        <v>457</v>
      </c>
      <c r="H712" s="125">
        <f>$H$99</f>
        <v>2045</v>
      </c>
    </row>
    <row r="713" spans="2:8" hidden="1" outlineLevel="1" x14ac:dyDescent="0.25">
      <c r="D713" t="s">
        <v>506</v>
      </c>
      <c r="F713" t="s">
        <v>507</v>
      </c>
      <c r="H713" s="132">
        <f>INDEX('Er tables SANS10400 2021'!$D$7:$K$12,MATCH(H709,'Er tables SANS10400 2021'!$C$7:$C$12,0),MATCH(H710,'Er tables SANS10400 2021'!$D$6:$K$6))</f>
        <v>165</v>
      </c>
    </row>
    <row r="714" spans="2:8" ht="18" hidden="1" outlineLevel="1" x14ac:dyDescent="0.35">
      <c r="D714" t="s">
        <v>508</v>
      </c>
      <c r="H714" s="131">
        <f>(H711/H712)*H713</f>
        <v>112.95843520782397</v>
      </c>
    </row>
    <row r="715" spans="2:8" hidden="1" outlineLevel="1" x14ac:dyDescent="0.25"/>
    <row r="716" spans="2:8" ht="18.75" collapsed="1" x14ac:dyDescent="0.35">
      <c r="C716" t="s">
        <v>509</v>
      </c>
      <c r="F716" t="s">
        <v>503</v>
      </c>
      <c r="H716" s="136">
        <f>SUM(H674,H682,H690,H698,H706,H714)</f>
        <v>142.92176039119806</v>
      </c>
    </row>
    <row r="718" spans="2:8" x14ac:dyDescent="0.25">
      <c r="B718" s="9" t="s">
        <v>510</v>
      </c>
    </row>
    <row r="719" spans="2:8" outlineLevel="1" x14ac:dyDescent="0.25">
      <c r="C719" t="s">
        <v>511</v>
      </c>
      <c r="F719" t="s">
        <v>411</v>
      </c>
      <c r="H719" s="131">
        <f>H297</f>
        <v>90629.4</v>
      </c>
    </row>
    <row r="720" spans="2:8" ht="17.25" outlineLevel="1" x14ac:dyDescent="0.25">
      <c r="C720" t="s">
        <v>361</v>
      </c>
      <c r="F720" t="s">
        <v>457</v>
      </c>
      <c r="H720" s="132">
        <f>H660</f>
        <v>1132.6923076923076</v>
      </c>
    </row>
    <row r="721" spans="3:8" ht="17.25" x14ac:dyDescent="0.25">
      <c r="C721" t="s">
        <v>512</v>
      </c>
      <c r="F721" t="s">
        <v>503</v>
      </c>
      <c r="H721" s="137">
        <f>IFERROR(H719/H720,"-")</f>
        <v>80.012373514431246</v>
      </c>
    </row>
    <row r="723" spans="3:8" hidden="1" outlineLevel="1" x14ac:dyDescent="0.25">
      <c r="C723" t="s">
        <v>513</v>
      </c>
      <c r="H723" s="128" t="str">
        <f>'Building Information'!$C$30</f>
        <v>Multiple</v>
      </c>
    </row>
    <row r="724" spans="3:8" ht="17.25" hidden="1" outlineLevel="1" x14ac:dyDescent="0.25">
      <c r="C724" t="s">
        <v>514</v>
      </c>
      <c r="F724" t="s">
        <v>503</v>
      </c>
      <c r="H724" s="131">
        <f>$H$665</f>
        <v>110</v>
      </c>
    </row>
    <row r="725" spans="3:8" ht="17.25" hidden="1" outlineLevel="1" x14ac:dyDescent="0.25">
      <c r="C725" t="s">
        <v>515</v>
      </c>
      <c r="F725" t="s">
        <v>503</v>
      </c>
      <c r="H725" s="131">
        <f>$H$716</f>
        <v>142.92176039119806</v>
      </c>
    </row>
    <row r="726" spans="3:8" ht="17.25" hidden="1" outlineLevel="1" x14ac:dyDescent="0.25">
      <c r="C726" t="s">
        <v>516</v>
      </c>
      <c r="F726" t="s">
        <v>503</v>
      </c>
      <c r="H726" s="132">
        <f>H721</f>
        <v>80.012373514431246</v>
      </c>
    </row>
    <row r="727" spans="3:8" collapsed="1" x14ac:dyDescent="0.25">
      <c r="C727" t="s">
        <v>517</v>
      </c>
      <c r="H727" s="137">
        <f>IFERROR(IF(H723="Single",H724-H726,H725-H726),"-")</f>
        <v>62.909386876766817</v>
      </c>
    </row>
    <row r="729" spans="3:8" hidden="1" outlineLevel="1" x14ac:dyDescent="0.25">
      <c r="C729" t="s">
        <v>513</v>
      </c>
      <c r="H729" s="128" t="str">
        <f>'Building Information'!$C$30</f>
        <v>Multiple</v>
      </c>
    </row>
    <row r="730" spans="3:8" ht="17.25" hidden="1" outlineLevel="1" x14ac:dyDescent="0.25">
      <c r="C730" t="s">
        <v>512</v>
      </c>
      <c r="F730" t="s">
        <v>503</v>
      </c>
      <c r="H730" s="107">
        <f>H721</f>
        <v>80.012373514431246</v>
      </c>
    </row>
    <row r="731" spans="3:8" ht="17.25" hidden="1" outlineLevel="1" x14ac:dyDescent="0.25">
      <c r="C731" t="s">
        <v>514</v>
      </c>
      <c r="F731" t="s">
        <v>503</v>
      </c>
      <c r="H731" s="131">
        <f>$H$665</f>
        <v>110</v>
      </c>
    </row>
    <row r="732" spans="3:8" ht="17.25" hidden="1" outlineLevel="1" x14ac:dyDescent="0.25">
      <c r="C732" t="s">
        <v>515</v>
      </c>
      <c r="F732" t="s">
        <v>503</v>
      </c>
      <c r="H732" s="132">
        <f>$H$716</f>
        <v>142.92176039119806</v>
      </c>
    </row>
    <row r="733" spans="3:8" collapsed="1" x14ac:dyDescent="0.25">
      <c r="C733" t="s">
        <v>518</v>
      </c>
      <c r="H733" s="137">
        <f>IFERROR(IF(H729="Single",H730/H731,H730/H732),"-")</f>
        <v>0.55983338922936232</v>
      </c>
    </row>
    <row r="735" spans="3:8" hidden="1" outlineLevel="1" x14ac:dyDescent="0.25">
      <c r="C735" t="s">
        <v>519</v>
      </c>
    </row>
    <row r="736" spans="3:8" ht="18" hidden="1" outlineLevel="1" x14ac:dyDescent="0.35">
      <c r="D736" t="s">
        <v>394</v>
      </c>
      <c r="F736" t="s">
        <v>520</v>
      </c>
      <c r="G736" s="109">
        <f>'Hardcoded Inputs'!G15</f>
        <v>0.3</v>
      </c>
    </row>
    <row r="737" spans="4:8" ht="18" hidden="1" outlineLevel="1" x14ac:dyDescent="0.35">
      <c r="D737" t="s">
        <v>396</v>
      </c>
      <c r="F737" t="s">
        <v>520</v>
      </c>
      <c r="G737" s="109">
        <f>'Hardcoded Inputs'!G16</f>
        <v>0.3</v>
      </c>
    </row>
    <row r="738" spans="4:8" ht="18" hidden="1" outlineLevel="1" x14ac:dyDescent="0.35">
      <c r="D738" t="s">
        <v>397</v>
      </c>
      <c r="F738" t="s">
        <v>520</v>
      </c>
      <c r="G738" s="109">
        <f>'Hardcoded Inputs'!G17</f>
        <v>0.6</v>
      </c>
    </row>
    <row r="739" spans="4:8" ht="18" hidden="1" outlineLevel="1" x14ac:dyDescent="0.35">
      <c r="D739" t="s">
        <v>398</v>
      </c>
      <c r="F739" t="s">
        <v>520</v>
      </c>
      <c r="G739" s="109">
        <f>'Hardcoded Inputs'!G18</f>
        <v>0.6</v>
      </c>
    </row>
    <row r="740" spans="4:8" ht="18" hidden="1" outlineLevel="1" x14ac:dyDescent="0.35">
      <c r="D740" t="s">
        <v>399</v>
      </c>
      <c r="F740" t="s">
        <v>520</v>
      </c>
      <c r="G740" s="109">
        <f>'Hardcoded Inputs'!G19</f>
        <v>0.9</v>
      </c>
    </row>
    <row r="741" spans="4:8" ht="18" hidden="1" outlineLevel="1" x14ac:dyDescent="0.35">
      <c r="D741" t="s">
        <v>400</v>
      </c>
      <c r="F741" t="s">
        <v>520</v>
      </c>
      <c r="G741" s="109">
        <f>'Hardcoded Inputs'!G20</f>
        <v>0.9</v>
      </c>
    </row>
    <row r="742" spans="4:8" ht="18" hidden="1" outlineLevel="1" x14ac:dyDescent="0.35">
      <c r="D742" t="s">
        <v>401</v>
      </c>
      <c r="F742" t="s">
        <v>520</v>
      </c>
      <c r="G742" s="109">
        <f>'Hardcoded Inputs'!G21</f>
        <v>1.1000000000000001</v>
      </c>
    </row>
    <row r="743" spans="4:8" ht="18" hidden="1" outlineLevel="1" x14ac:dyDescent="0.35">
      <c r="D743" t="s">
        <v>402</v>
      </c>
      <c r="F743" t="s">
        <v>520</v>
      </c>
      <c r="G743" s="109">
        <f>'Hardcoded Inputs'!G22</f>
        <v>1.1000000000000001</v>
      </c>
    </row>
    <row r="744" spans="4:8" ht="18" hidden="1" outlineLevel="1" x14ac:dyDescent="0.35">
      <c r="D744" t="s">
        <v>403</v>
      </c>
      <c r="F744" t="s">
        <v>520</v>
      </c>
      <c r="G744" s="109">
        <f>'Hardcoded Inputs'!G23</f>
        <v>1.4</v>
      </c>
    </row>
    <row r="745" spans="4:8" ht="18" hidden="1" outlineLevel="1" x14ac:dyDescent="0.35">
      <c r="D745" t="s">
        <v>404</v>
      </c>
      <c r="F745" t="s">
        <v>520</v>
      </c>
      <c r="G745" s="109">
        <f>'Hardcoded Inputs'!G24</f>
        <v>1.4</v>
      </c>
    </row>
    <row r="746" spans="4:8" ht="18" hidden="1" outlineLevel="1" x14ac:dyDescent="0.35">
      <c r="D746" t="s">
        <v>405</v>
      </c>
      <c r="F746" t="s">
        <v>520</v>
      </c>
      <c r="G746" s="109">
        <f>'Hardcoded Inputs'!G25</f>
        <v>1.7</v>
      </c>
    </row>
    <row r="747" spans="4:8" ht="18" hidden="1" outlineLevel="1" x14ac:dyDescent="0.35">
      <c r="D747" t="s">
        <v>406</v>
      </c>
      <c r="F747" t="s">
        <v>520</v>
      </c>
      <c r="G747" s="109">
        <f>'Hardcoded Inputs'!G26</f>
        <v>1.7</v>
      </c>
    </row>
    <row r="748" spans="4:8" hidden="1" outlineLevel="1" x14ac:dyDescent="0.25">
      <c r="D748" t="s">
        <v>518</v>
      </c>
      <c r="H748" s="108">
        <f>H733</f>
        <v>0.55983338922936232</v>
      </c>
    </row>
    <row r="749" spans="4:8" collapsed="1" x14ac:dyDescent="0.25">
      <c r="D749" t="s">
        <v>521</v>
      </c>
      <c r="H749" s="137" t="str">
        <f>IFERROR(IF(H748&lt;G736, "A", IF(AND(H748&gt;G737, H748&lt;G738), "B", IF(AND(H748&gt;G739, H748&lt;G740), "C", IF(AND(H748&gt;G741, H748&lt;G742), "D", IF(AND(H748&gt;G743, H748&lt;G744), "E", IF(AND(H748&gt;G745, H748&lt;G746), "F", IF(H748&gt;=G747, G))))))),"-")</f>
        <v>B</v>
      </c>
    </row>
  </sheetData>
  <phoneticPr fontId="20"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47926-02FE-4E06-909B-9FFF8EFB6FC4}">
  <dimension ref="B1:H60"/>
  <sheetViews>
    <sheetView showGridLines="0" zoomScaleNormal="100" workbookViewId="0">
      <selection activeCell="E14" sqref="E14"/>
    </sheetView>
  </sheetViews>
  <sheetFormatPr defaultRowHeight="15" x14ac:dyDescent="0.25"/>
  <cols>
    <col min="1" max="1" width="4.5703125" customWidth="1"/>
    <col min="2" max="2" width="30.7109375" customWidth="1"/>
    <col min="3" max="3" width="53.42578125" customWidth="1"/>
    <col min="4" max="8" width="32.28515625" customWidth="1"/>
  </cols>
  <sheetData>
    <row r="1" spans="2:3" x14ac:dyDescent="0.25">
      <c r="B1" s="239" t="s">
        <v>522</v>
      </c>
      <c r="C1" s="241"/>
    </row>
    <row r="2" spans="2:3" ht="15.75" thickBot="1" x14ac:dyDescent="0.3">
      <c r="B2" s="242"/>
      <c r="C2" s="244"/>
    </row>
    <row r="4" spans="2:3" x14ac:dyDescent="0.25">
      <c r="B4" s="338" t="s">
        <v>523</v>
      </c>
      <c r="C4" s="338"/>
    </row>
    <row r="5" spans="2:3" x14ac:dyDescent="0.25">
      <c r="B5" s="338"/>
      <c r="C5" s="338"/>
    </row>
    <row r="7" spans="2:3" x14ac:dyDescent="0.25">
      <c r="B7" s="86" t="s">
        <v>524</v>
      </c>
      <c r="C7" s="141"/>
    </row>
    <row r="8" spans="2:3" x14ac:dyDescent="0.25">
      <c r="B8" s="86" t="s">
        <v>525</v>
      </c>
      <c r="C8" s="141"/>
    </row>
    <row r="9" spans="2:3" x14ac:dyDescent="0.25">
      <c r="B9" s="348" t="s">
        <v>526</v>
      </c>
      <c r="C9" s="351"/>
    </row>
    <row r="10" spans="2:3" x14ac:dyDescent="0.25">
      <c r="B10" s="349"/>
      <c r="C10" s="352"/>
    </row>
    <row r="11" spans="2:3" x14ac:dyDescent="0.25">
      <c r="B11" s="349"/>
      <c r="C11" s="352"/>
    </row>
    <row r="12" spans="2:3" x14ac:dyDescent="0.25">
      <c r="B12" s="349"/>
      <c r="C12" s="352"/>
    </row>
    <row r="13" spans="2:3" x14ac:dyDescent="0.25">
      <c r="B13" s="349"/>
      <c r="C13" s="352"/>
    </row>
    <row r="14" spans="2:3" x14ac:dyDescent="0.25">
      <c r="B14" s="350"/>
      <c r="C14" s="353"/>
    </row>
    <row r="15" spans="2:3" x14ac:dyDescent="0.25">
      <c r="B15" s="339" t="s">
        <v>527</v>
      </c>
      <c r="C15" s="340"/>
    </row>
    <row r="16" spans="2:3" x14ac:dyDescent="0.25">
      <c r="B16" s="339"/>
      <c r="C16" s="340"/>
    </row>
    <row r="17" spans="2:3" x14ac:dyDescent="0.25">
      <c r="B17" s="339"/>
      <c r="C17" s="340"/>
    </row>
    <row r="18" spans="2:3" x14ac:dyDescent="0.25">
      <c r="B18" s="339"/>
      <c r="C18" s="340"/>
    </row>
    <row r="19" spans="2:3" x14ac:dyDescent="0.25">
      <c r="B19" s="339"/>
      <c r="C19" s="340"/>
    </row>
    <row r="20" spans="2:3" x14ac:dyDescent="0.25">
      <c r="B20" s="339"/>
      <c r="C20" s="340"/>
    </row>
    <row r="23" spans="2:3" x14ac:dyDescent="0.25">
      <c r="B23" s="338" t="s">
        <v>528</v>
      </c>
      <c r="C23" s="338"/>
    </row>
    <row r="24" spans="2:3" x14ac:dyDescent="0.25">
      <c r="B24" s="338"/>
      <c r="C24" s="338"/>
    </row>
    <row r="26" spans="2:3" ht="15.6" customHeight="1" x14ac:dyDescent="0.25">
      <c r="B26" s="339" t="s">
        <v>529</v>
      </c>
      <c r="C26" s="341" t="s">
        <v>530</v>
      </c>
    </row>
    <row r="27" spans="2:3" ht="15.6" customHeight="1" x14ac:dyDescent="0.25">
      <c r="B27" s="339"/>
      <c r="C27" s="341"/>
    </row>
    <row r="28" spans="2:3" ht="15.6" customHeight="1" x14ac:dyDescent="0.25">
      <c r="B28" s="339"/>
      <c r="C28" s="341"/>
    </row>
    <row r="29" spans="2:3" ht="15.6" customHeight="1" x14ac:dyDescent="0.25">
      <c r="B29" s="339"/>
      <c r="C29" s="341"/>
    </row>
    <row r="30" spans="2:3" ht="15.6" customHeight="1" x14ac:dyDescent="0.25">
      <c r="B30" s="339"/>
      <c r="C30" s="341"/>
    </row>
    <row r="31" spans="2:3" ht="15.6" customHeight="1" x14ac:dyDescent="0.25">
      <c r="B31" s="339"/>
      <c r="C31" s="341"/>
    </row>
    <row r="32" spans="2:3" ht="15.6" customHeight="1" x14ac:dyDescent="0.25">
      <c r="B32" s="342" t="s">
        <v>531</v>
      </c>
      <c r="C32" s="345" t="s">
        <v>532</v>
      </c>
    </row>
    <row r="33" spans="2:8" ht="15.6" customHeight="1" x14ac:dyDescent="0.25">
      <c r="B33" s="343"/>
      <c r="C33" s="346"/>
    </row>
    <row r="34" spans="2:8" ht="15.6" customHeight="1" x14ac:dyDescent="0.25">
      <c r="B34" s="343"/>
      <c r="C34" s="346"/>
    </row>
    <row r="35" spans="2:8" ht="15.6" customHeight="1" x14ac:dyDescent="0.25">
      <c r="B35" s="343"/>
      <c r="C35" s="346"/>
    </row>
    <row r="36" spans="2:8" ht="15.6" customHeight="1" x14ac:dyDescent="0.25">
      <c r="B36" s="343"/>
      <c r="C36" s="346"/>
    </row>
    <row r="37" spans="2:8" ht="15.6" customHeight="1" x14ac:dyDescent="0.25">
      <c r="B37" s="344"/>
      <c r="C37" s="347"/>
    </row>
    <row r="38" spans="2:8" x14ac:dyDescent="0.25">
      <c r="B38" s="89"/>
      <c r="C38" s="89"/>
    </row>
    <row r="39" spans="2:8" x14ac:dyDescent="0.25">
      <c r="B39" s="338" t="s">
        <v>533</v>
      </c>
      <c r="C39" s="338"/>
      <c r="D39" s="338"/>
      <c r="E39" s="338"/>
      <c r="F39" s="338"/>
    </row>
    <row r="40" spans="2:8" x14ac:dyDescent="0.25">
      <c r="B40" s="338"/>
      <c r="C40" s="338"/>
      <c r="D40" s="338"/>
      <c r="E40" s="338"/>
      <c r="F40" s="338"/>
    </row>
    <row r="41" spans="2:8" x14ac:dyDescent="0.25">
      <c r="B41" s="89"/>
      <c r="C41" s="89"/>
    </row>
    <row r="42" spans="2:8" x14ac:dyDescent="0.25">
      <c r="B42" s="9" t="s">
        <v>534</v>
      </c>
      <c r="C42" s="9" t="s">
        <v>535</v>
      </c>
      <c r="D42" s="9" t="s">
        <v>536</v>
      </c>
      <c r="E42" s="9" t="s">
        <v>263</v>
      </c>
      <c r="F42" s="9" t="s">
        <v>537</v>
      </c>
      <c r="G42" s="9" t="s">
        <v>538</v>
      </c>
      <c r="H42" s="9" t="s">
        <v>539</v>
      </c>
    </row>
    <row r="43" spans="2:8" ht="45" x14ac:dyDescent="0.25">
      <c r="B43" s="90" t="s">
        <v>540</v>
      </c>
      <c r="C43" s="91" t="s">
        <v>541</v>
      </c>
      <c r="D43" s="91" t="s">
        <v>542</v>
      </c>
      <c r="E43" s="91">
        <v>10</v>
      </c>
      <c r="F43" s="91" t="s">
        <v>543</v>
      </c>
      <c r="G43" s="91">
        <v>40</v>
      </c>
      <c r="H43" s="91" t="s">
        <v>544</v>
      </c>
    </row>
    <row r="44" spans="2:8" x14ac:dyDescent="0.25">
      <c r="B44" s="90" t="s">
        <v>545</v>
      </c>
      <c r="C44" s="91" t="s">
        <v>546</v>
      </c>
      <c r="D44" s="91" t="s">
        <v>547</v>
      </c>
      <c r="E44" s="91" t="s">
        <v>129</v>
      </c>
      <c r="F44" s="91" t="s">
        <v>129</v>
      </c>
      <c r="G44" s="91">
        <v>500</v>
      </c>
      <c r="H44" s="91"/>
    </row>
    <row r="45" spans="2:8" x14ac:dyDescent="0.25">
      <c r="B45" s="90" t="s">
        <v>548</v>
      </c>
      <c r="C45" s="91" t="s">
        <v>549</v>
      </c>
      <c r="D45" s="91" t="s">
        <v>550</v>
      </c>
      <c r="E45" s="91">
        <v>9</v>
      </c>
      <c r="F45" s="91" t="s">
        <v>543</v>
      </c>
      <c r="G45" s="91" t="s">
        <v>129</v>
      </c>
      <c r="H45" s="91" t="s">
        <v>129</v>
      </c>
    </row>
    <row r="46" spans="2:8" x14ac:dyDescent="0.25">
      <c r="B46" s="31">
        <v>1</v>
      </c>
      <c r="C46" s="165"/>
      <c r="D46" s="165"/>
      <c r="E46" s="165"/>
      <c r="F46" s="165"/>
      <c r="G46" s="165"/>
      <c r="H46" s="165"/>
    </row>
    <row r="47" spans="2:8" x14ac:dyDescent="0.25">
      <c r="B47" s="31">
        <v>2</v>
      </c>
      <c r="C47" s="165"/>
      <c r="D47" s="165"/>
      <c r="E47" s="165"/>
      <c r="F47" s="165"/>
      <c r="G47" s="165"/>
      <c r="H47" s="165"/>
    </row>
    <row r="48" spans="2:8" x14ac:dyDescent="0.25">
      <c r="B48" s="31">
        <v>3</v>
      </c>
      <c r="C48" s="165"/>
      <c r="D48" s="165"/>
      <c r="E48" s="165"/>
      <c r="F48" s="165"/>
      <c r="G48" s="165"/>
      <c r="H48" s="165"/>
    </row>
    <row r="49" spans="2:8" x14ac:dyDescent="0.25">
      <c r="B49" s="31">
        <v>4</v>
      </c>
      <c r="C49" s="165"/>
      <c r="D49" s="165"/>
      <c r="E49" s="165"/>
      <c r="F49" s="165"/>
      <c r="G49" s="165"/>
      <c r="H49" s="165"/>
    </row>
    <row r="50" spans="2:8" x14ac:dyDescent="0.25">
      <c r="B50" s="31">
        <v>5</v>
      </c>
      <c r="C50" s="165"/>
      <c r="D50" s="165"/>
      <c r="E50" s="165"/>
      <c r="F50" s="165"/>
      <c r="G50" s="165"/>
      <c r="H50" s="165"/>
    </row>
    <row r="51" spans="2:8" x14ac:dyDescent="0.25">
      <c r="B51" s="31">
        <v>6</v>
      </c>
      <c r="C51" s="165"/>
      <c r="D51" s="165"/>
      <c r="E51" s="165"/>
      <c r="F51" s="165"/>
      <c r="G51" s="165"/>
      <c r="H51" s="165"/>
    </row>
    <row r="52" spans="2:8" x14ac:dyDescent="0.25">
      <c r="B52" s="31">
        <v>7</v>
      </c>
      <c r="C52" s="165"/>
      <c r="D52" s="165"/>
      <c r="E52" s="165"/>
      <c r="F52" s="165"/>
      <c r="G52" s="165"/>
      <c r="H52" s="165"/>
    </row>
    <row r="53" spans="2:8" x14ac:dyDescent="0.25">
      <c r="B53" s="31">
        <v>8</v>
      </c>
      <c r="C53" s="165"/>
      <c r="D53" s="165"/>
      <c r="E53" s="165"/>
      <c r="F53" s="165"/>
      <c r="G53" s="165"/>
      <c r="H53" s="165"/>
    </row>
    <row r="54" spans="2:8" x14ac:dyDescent="0.25">
      <c r="B54" s="31">
        <v>9</v>
      </c>
      <c r="C54" s="165"/>
      <c r="D54" s="165"/>
      <c r="E54" s="165"/>
      <c r="F54" s="165"/>
      <c r="G54" s="165"/>
      <c r="H54" s="165"/>
    </row>
    <row r="55" spans="2:8" x14ac:dyDescent="0.25">
      <c r="B55" s="31">
        <v>10</v>
      </c>
      <c r="C55" s="165"/>
      <c r="D55" s="165"/>
      <c r="E55" s="165"/>
      <c r="F55" s="165"/>
      <c r="G55" s="165"/>
      <c r="H55" s="165"/>
    </row>
    <row r="56" spans="2:8" x14ac:dyDescent="0.25">
      <c r="B56" s="31">
        <v>11</v>
      </c>
      <c r="C56" s="165"/>
      <c r="D56" s="165"/>
      <c r="E56" s="165"/>
      <c r="F56" s="165"/>
      <c r="G56" s="165"/>
      <c r="H56" s="165"/>
    </row>
    <row r="57" spans="2:8" x14ac:dyDescent="0.25">
      <c r="B57" s="31">
        <v>12</v>
      </c>
      <c r="C57" s="165"/>
      <c r="D57" s="165"/>
      <c r="E57" s="165"/>
      <c r="F57" s="165"/>
      <c r="G57" s="165"/>
      <c r="H57" s="165"/>
    </row>
    <row r="58" spans="2:8" x14ac:dyDescent="0.25">
      <c r="B58" s="31">
        <v>13</v>
      </c>
      <c r="C58" s="165"/>
      <c r="D58" s="165"/>
      <c r="E58" s="165"/>
      <c r="F58" s="165"/>
      <c r="G58" s="165"/>
      <c r="H58" s="165"/>
    </row>
    <row r="59" spans="2:8" x14ac:dyDescent="0.25">
      <c r="B59" s="31">
        <v>14</v>
      </c>
      <c r="C59" s="165"/>
      <c r="D59" s="165"/>
      <c r="E59" s="165"/>
      <c r="F59" s="165"/>
      <c r="G59" s="165"/>
      <c r="H59" s="165"/>
    </row>
    <row r="60" spans="2:8" x14ac:dyDescent="0.25">
      <c r="B60" s="31">
        <v>15</v>
      </c>
      <c r="C60" s="165"/>
      <c r="D60" s="165"/>
      <c r="E60" s="165"/>
      <c r="F60" s="165"/>
      <c r="G60" s="165"/>
      <c r="H60" s="165"/>
    </row>
  </sheetData>
  <sheetProtection algorithmName="SHA-512" hashValue="7ysvDoMCIUuKghB8TohAo5QfdRuP11MZFkoMrERzoiCtsYeimeFOv1ZLUZvYm1v/dy9/RW54liOzMHUBabv9Mw==" saltValue="cfayv68fgODhqKwJbPWxUQ==" spinCount="100000" sheet="1" objects="1" scenarios="1"/>
  <mergeCells count="12">
    <mergeCell ref="B39:F40"/>
    <mergeCell ref="B15:B20"/>
    <mergeCell ref="C15:C20"/>
    <mergeCell ref="B4:C5"/>
    <mergeCell ref="B1:C2"/>
    <mergeCell ref="B23:C24"/>
    <mergeCell ref="B26:B31"/>
    <mergeCell ref="C26:C31"/>
    <mergeCell ref="B32:B37"/>
    <mergeCell ref="C32:C37"/>
    <mergeCell ref="B9:B14"/>
    <mergeCell ref="C9:C14"/>
  </mergeCells>
  <pageMargins left="0.7" right="0.7" top="0.75" bottom="0.75" header="0.3" footer="0.3"/>
  <pageSetup paperSize="9" orientation="portrait" horizontalDpi="4294967293" verticalDpi="429496729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D21"/>
  <sheetViews>
    <sheetView showGridLines="0" topLeftCell="A15" workbookViewId="0">
      <selection activeCell="N8" sqref="N8"/>
    </sheetView>
  </sheetViews>
  <sheetFormatPr defaultRowHeight="15" x14ac:dyDescent="0.25"/>
  <cols>
    <col min="1" max="1" width="4.5703125" customWidth="1"/>
    <col min="3" max="3" width="29.5703125" customWidth="1"/>
    <col min="4" max="4" width="86.140625" customWidth="1"/>
  </cols>
  <sheetData>
    <row r="1" spans="2:4" ht="14.45" customHeight="1" x14ac:dyDescent="0.25">
      <c r="B1" s="232" t="s">
        <v>24</v>
      </c>
      <c r="C1" s="233"/>
      <c r="D1" s="234"/>
    </row>
    <row r="2" spans="2:4" ht="15" customHeight="1" thickBot="1" x14ac:dyDescent="0.3">
      <c r="B2" s="235"/>
      <c r="C2" s="236"/>
      <c r="D2" s="237"/>
    </row>
    <row r="3" spans="2:4" ht="15.75" thickBot="1" x14ac:dyDescent="0.3"/>
    <row r="4" spans="2:4" ht="15.75" thickBot="1" x14ac:dyDescent="0.3">
      <c r="B4" s="28" t="s">
        <v>25</v>
      </c>
      <c r="C4" s="22" t="s">
        <v>26</v>
      </c>
      <c r="D4" s="14" t="s">
        <v>27</v>
      </c>
    </row>
    <row r="5" spans="2:4" ht="105" x14ac:dyDescent="0.25">
      <c r="B5" s="29">
        <v>1</v>
      </c>
      <c r="C5" s="23" t="s">
        <v>28</v>
      </c>
      <c r="D5" s="15" t="s">
        <v>29</v>
      </c>
    </row>
    <row r="6" spans="2:4" ht="75" x14ac:dyDescent="0.25">
      <c r="B6" s="29">
        <v>2</v>
      </c>
      <c r="C6" s="24" t="s">
        <v>30</v>
      </c>
      <c r="D6" s="16" t="s">
        <v>31</v>
      </c>
    </row>
    <row r="7" spans="2:4" ht="45" x14ac:dyDescent="0.25">
      <c r="B7" s="29">
        <v>3</v>
      </c>
      <c r="C7" s="24" t="s">
        <v>32</v>
      </c>
      <c r="D7" s="16" t="s">
        <v>33</v>
      </c>
    </row>
    <row r="8" spans="2:4" ht="120" x14ac:dyDescent="0.25">
      <c r="B8" s="29">
        <v>4</v>
      </c>
      <c r="C8" s="24" t="s">
        <v>34</v>
      </c>
      <c r="D8" s="16" t="s">
        <v>35</v>
      </c>
    </row>
    <row r="9" spans="2:4" ht="60" x14ac:dyDescent="0.25">
      <c r="B9" s="29">
        <v>5</v>
      </c>
      <c r="C9" s="24" t="s">
        <v>36</v>
      </c>
      <c r="D9" s="16" t="s">
        <v>37</v>
      </c>
    </row>
    <row r="10" spans="2:4" ht="45" x14ac:dyDescent="0.25">
      <c r="B10" s="29">
        <v>6</v>
      </c>
      <c r="C10" s="24" t="s">
        <v>38</v>
      </c>
      <c r="D10" s="16" t="s">
        <v>39</v>
      </c>
    </row>
    <row r="11" spans="2:4" ht="45" x14ac:dyDescent="0.25">
      <c r="B11" s="29">
        <v>7</v>
      </c>
      <c r="C11" s="24" t="s">
        <v>40</v>
      </c>
      <c r="D11" s="16" t="s">
        <v>41</v>
      </c>
    </row>
    <row r="12" spans="2:4" ht="30" x14ac:dyDescent="0.25">
      <c r="B12" s="29">
        <v>8</v>
      </c>
      <c r="C12" s="24" t="s">
        <v>42</v>
      </c>
      <c r="D12" s="16" t="s">
        <v>43</v>
      </c>
    </row>
    <row r="13" spans="2:4" ht="30" x14ac:dyDescent="0.25">
      <c r="B13" s="29">
        <v>9</v>
      </c>
      <c r="C13" s="24" t="s">
        <v>44</v>
      </c>
      <c r="D13" s="16" t="s">
        <v>45</v>
      </c>
    </row>
    <row r="14" spans="2:4" ht="45" x14ac:dyDescent="0.25">
      <c r="B14" s="29">
        <v>10</v>
      </c>
      <c r="C14" s="24" t="s">
        <v>46</v>
      </c>
      <c r="D14" s="16" t="s">
        <v>47</v>
      </c>
    </row>
    <row r="15" spans="2:4" ht="60" x14ac:dyDescent="0.25">
      <c r="B15" s="29">
        <v>11</v>
      </c>
      <c r="C15" s="24" t="s">
        <v>48</v>
      </c>
      <c r="D15" s="17" t="s">
        <v>49</v>
      </c>
    </row>
    <row r="16" spans="2:4" x14ac:dyDescent="0.25">
      <c r="B16" s="29">
        <v>12</v>
      </c>
      <c r="C16" s="25" t="s">
        <v>50</v>
      </c>
      <c r="D16" s="18" t="s">
        <v>51</v>
      </c>
    </row>
    <row r="17" spans="2:4" x14ac:dyDescent="0.25">
      <c r="B17" s="29">
        <v>13</v>
      </c>
      <c r="C17" s="25" t="s">
        <v>52</v>
      </c>
      <c r="D17" s="18" t="s">
        <v>53</v>
      </c>
    </row>
    <row r="18" spans="2:4" ht="18" x14ac:dyDescent="0.25">
      <c r="B18" s="29">
        <v>14</v>
      </c>
      <c r="C18" s="24" t="s">
        <v>54</v>
      </c>
      <c r="D18" s="18" t="s">
        <v>55</v>
      </c>
    </row>
    <row r="19" spans="2:4" x14ac:dyDescent="0.25">
      <c r="B19" s="29">
        <v>15</v>
      </c>
      <c r="C19" s="26" t="s">
        <v>56</v>
      </c>
      <c r="D19" s="20" t="s">
        <v>57</v>
      </c>
    </row>
    <row r="20" spans="2:4" x14ac:dyDescent="0.25">
      <c r="B20" s="29">
        <v>16</v>
      </c>
      <c r="C20" s="26" t="s">
        <v>58</v>
      </c>
      <c r="D20" s="20" t="s">
        <v>57</v>
      </c>
    </row>
    <row r="21" spans="2:4" ht="45.75" thickBot="1" x14ac:dyDescent="0.3">
      <c r="B21" s="30">
        <v>17</v>
      </c>
      <c r="C21" s="27" t="s">
        <v>59</v>
      </c>
      <c r="D21" s="19" t="s">
        <v>60</v>
      </c>
    </row>
  </sheetData>
  <sheetProtection algorithmName="SHA-512" hashValue="j61qu8KWmors2zQ3MLhnfvX2/GHx9VdSbqn0OYv8ms6eBs6get/lnh4E2+DZ1VEHs1fW4SfF/TF2WrzrIcATAQ==" saltValue="uHixqPk94xEmCmo/OZBYnA==" spinCount="100000" sheet="1" objects="1" scenarios="1"/>
  <mergeCells count="1">
    <mergeCell ref="B1:D2"/>
  </mergeCells>
  <pageMargins left="0.7" right="0.7" top="0.75" bottom="0.75" header="0.3" footer="0.3"/>
  <pageSetup paperSize="9" orientation="portrait" horizontalDpi="4294967293" verticalDpi="4294967293"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92E3-F0A3-4C20-A39C-8E90B9A92D1D}">
  <sheetPr>
    <tabColor rgb="FFFFC000"/>
  </sheetPr>
  <dimension ref="B1:J8"/>
  <sheetViews>
    <sheetView showGridLines="0" workbookViewId="0">
      <selection activeCell="I25" sqref="I25"/>
    </sheetView>
  </sheetViews>
  <sheetFormatPr defaultRowHeight="15" x14ac:dyDescent="0.25"/>
  <cols>
    <col min="1" max="1" width="4.5703125" customWidth="1"/>
    <col min="2" max="2" width="33.42578125" customWidth="1"/>
  </cols>
  <sheetData>
    <row r="1" spans="2:10" x14ac:dyDescent="0.25">
      <c r="B1" s="239" t="s">
        <v>61</v>
      </c>
      <c r="C1" s="240"/>
      <c r="D1" s="240"/>
      <c r="E1" s="240"/>
      <c r="F1" s="240"/>
      <c r="G1" s="240"/>
      <c r="H1" s="240"/>
      <c r="I1" s="240"/>
      <c r="J1" s="241"/>
    </row>
    <row r="2" spans="2:10" ht="15.75" thickBot="1" x14ac:dyDescent="0.3">
      <c r="B2" s="242"/>
      <c r="C2" s="243"/>
      <c r="D2" s="243"/>
      <c r="E2" s="243"/>
      <c r="F2" s="243"/>
      <c r="G2" s="243"/>
      <c r="H2" s="243"/>
      <c r="I2" s="243"/>
      <c r="J2" s="244"/>
    </row>
    <row r="4" spans="2:10" x14ac:dyDescent="0.25">
      <c r="B4" s="13" t="s">
        <v>62</v>
      </c>
      <c r="C4" s="245" t="s">
        <v>63</v>
      </c>
      <c r="D4" s="245"/>
      <c r="E4" s="245"/>
      <c r="F4" s="245"/>
      <c r="G4" s="245"/>
      <c r="H4" s="245"/>
      <c r="I4" s="245"/>
      <c r="J4" s="245"/>
    </row>
    <row r="5" spans="2:10" x14ac:dyDescent="0.25">
      <c r="B5" s="4" t="s">
        <v>64</v>
      </c>
      <c r="C5" s="245" t="s">
        <v>65</v>
      </c>
      <c r="D5" s="245"/>
      <c r="E5" s="245"/>
      <c r="F5" s="245"/>
      <c r="G5" s="245"/>
      <c r="H5" s="245"/>
      <c r="I5" s="245"/>
      <c r="J5" s="245"/>
    </row>
    <row r="6" spans="2:10" x14ac:dyDescent="0.25">
      <c r="B6" s="4" t="s">
        <v>66</v>
      </c>
      <c r="C6" s="245" t="s">
        <v>67</v>
      </c>
      <c r="D6" s="245"/>
      <c r="E6" s="245"/>
      <c r="F6" s="245"/>
      <c r="G6" s="245"/>
      <c r="H6" s="245"/>
      <c r="I6" s="245"/>
      <c r="J6" s="245"/>
    </row>
    <row r="7" spans="2:10" x14ac:dyDescent="0.25">
      <c r="B7" s="4" t="s">
        <v>68</v>
      </c>
      <c r="C7" s="246">
        <v>44386</v>
      </c>
      <c r="D7" s="247"/>
      <c r="E7" s="247"/>
      <c r="F7" s="247"/>
      <c r="G7" s="247"/>
      <c r="H7" s="247"/>
      <c r="I7" s="247"/>
      <c r="J7" s="248"/>
    </row>
    <row r="8" spans="2:10" x14ac:dyDescent="0.25">
      <c r="B8" s="4" t="s">
        <v>69</v>
      </c>
      <c r="C8" s="238">
        <v>46211</v>
      </c>
      <c r="D8" s="238"/>
      <c r="E8" s="238"/>
      <c r="F8" s="238"/>
      <c r="G8" s="238"/>
      <c r="H8" s="238"/>
      <c r="I8" s="238"/>
      <c r="J8" s="238"/>
    </row>
  </sheetData>
  <sheetProtection algorithmName="SHA-512" hashValue="MK5PCxIzgAfp3Fwurbs48TsTjbFlXUwz2T4TUOINXHiqgi0qIi5lkBFqPd4T0t7l5Becjezexo+QGqAxEBfv7A==" saltValue="8/wG1+gfzBV3MXypyWCtzQ==" spinCount="100000" sheet="1" objects="1" scenarios="1"/>
  <mergeCells count="6">
    <mergeCell ref="C8:J8"/>
    <mergeCell ref="B1:J2"/>
    <mergeCell ref="C4:J4"/>
    <mergeCell ref="C5:J5"/>
    <mergeCell ref="C6:J6"/>
    <mergeCell ref="C7:J7"/>
  </mergeCells>
  <pageMargins left="0.7" right="0.7" top="0.75" bottom="0.75" header="0.3" footer="0.3"/>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C59"/>
  <sheetViews>
    <sheetView showGridLines="0" topLeftCell="A29" zoomScaleNormal="100" workbookViewId="0">
      <selection activeCell="C9" sqref="C9:J9"/>
    </sheetView>
  </sheetViews>
  <sheetFormatPr defaultRowHeight="15" x14ac:dyDescent="0.25"/>
  <cols>
    <col min="1" max="1" width="4.5703125" customWidth="1"/>
    <col min="2" max="2" width="49.85546875" customWidth="1"/>
    <col min="3" max="8" width="12.85546875" customWidth="1"/>
    <col min="11" max="11" width="3.5703125" customWidth="1"/>
    <col min="29" max="30" width="8.7109375" customWidth="1"/>
  </cols>
  <sheetData>
    <row r="1" spans="2:29" ht="14.45" customHeight="1" x14ac:dyDescent="0.25">
      <c r="B1" s="239" t="s">
        <v>70</v>
      </c>
      <c r="C1" s="240"/>
      <c r="D1" s="240"/>
      <c r="E1" s="240"/>
      <c r="F1" s="240"/>
      <c r="G1" s="240"/>
      <c r="H1" s="240"/>
      <c r="I1" s="240"/>
      <c r="J1" s="241"/>
    </row>
    <row r="2" spans="2:29" ht="15" customHeight="1" thickBot="1" x14ac:dyDescent="0.3">
      <c r="B2" s="242"/>
      <c r="C2" s="243"/>
      <c r="D2" s="243"/>
      <c r="E2" s="243"/>
      <c r="F2" s="243"/>
      <c r="G2" s="243"/>
      <c r="H2" s="243"/>
      <c r="I2" s="243"/>
      <c r="J2" s="244"/>
      <c r="AC2" t="s">
        <v>71</v>
      </c>
    </row>
    <row r="4" spans="2:29" ht="15.75" x14ac:dyDescent="0.25">
      <c r="B4" s="274" t="s">
        <v>72</v>
      </c>
      <c r="C4" s="275"/>
      <c r="D4" s="275"/>
      <c r="E4" s="275"/>
      <c r="F4" s="275"/>
      <c r="G4" s="275"/>
      <c r="H4" s="275"/>
      <c r="I4" s="275"/>
      <c r="J4" s="275"/>
      <c r="L4" s="270" t="s">
        <v>73</v>
      </c>
      <c r="M4" s="271"/>
      <c r="N4" s="271"/>
      <c r="O4" s="271"/>
      <c r="P4" s="271"/>
      <c r="Q4" s="271"/>
      <c r="R4" s="272"/>
      <c r="AC4" t="s">
        <v>74</v>
      </c>
    </row>
    <row r="5" spans="2:29" x14ac:dyDescent="0.25">
      <c r="AC5" t="s">
        <v>75</v>
      </c>
    </row>
    <row r="6" spans="2:29" x14ac:dyDescent="0.25">
      <c r="B6" s="13" t="s">
        <v>76</v>
      </c>
      <c r="C6" s="245" t="s">
        <v>77</v>
      </c>
      <c r="D6" s="245"/>
      <c r="E6" s="245"/>
      <c r="F6" s="245"/>
      <c r="G6" s="245"/>
      <c r="H6" s="245"/>
      <c r="I6" s="245"/>
      <c r="J6" s="245"/>
    </row>
    <row r="7" spans="2:29" x14ac:dyDescent="0.25">
      <c r="B7" s="4" t="s">
        <v>78</v>
      </c>
      <c r="C7" s="245" t="s">
        <v>79</v>
      </c>
      <c r="D7" s="245"/>
      <c r="E7" s="245"/>
      <c r="F7" s="245"/>
      <c r="G7" s="245"/>
      <c r="H7" s="245"/>
      <c r="I7" s="245"/>
      <c r="J7" s="245"/>
    </row>
    <row r="8" spans="2:29" x14ac:dyDescent="0.25">
      <c r="B8" s="4" t="s">
        <v>80</v>
      </c>
      <c r="C8" s="245" t="s">
        <v>81</v>
      </c>
      <c r="D8" s="245"/>
      <c r="E8" s="245"/>
      <c r="F8" s="245"/>
      <c r="G8" s="245"/>
      <c r="H8" s="245"/>
      <c r="I8" s="245"/>
      <c r="J8" s="245"/>
    </row>
    <row r="9" spans="2:29" x14ac:dyDescent="0.25">
      <c r="B9" s="4" t="s">
        <v>82</v>
      </c>
      <c r="C9" s="273" t="s">
        <v>83</v>
      </c>
      <c r="D9" s="259"/>
      <c r="E9" s="259"/>
      <c r="F9" s="259"/>
      <c r="G9" s="259"/>
      <c r="H9" s="259"/>
      <c r="I9" s="259"/>
      <c r="J9" s="260"/>
      <c r="AC9" t="s">
        <v>84</v>
      </c>
    </row>
    <row r="10" spans="2:29" x14ac:dyDescent="0.25">
      <c r="B10" s="4" t="s">
        <v>85</v>
      </c>
      <c r="C10" s="245" t="s">
        <v>86</v>
      </c>
      <c r="D10" s="245"/>
      <c r="E10" s="245"/>
      <c r="F10" s="245"/>
      <c r="G10" s="245"/>
      <c r="H10" s="245"/>
      <c r="I10" s="245"/>
      <c r="J10" s="245"/>
      <c r="AC10" t="s">
        <v>87</v>
      </c>
    </row>
    <row r="11" spans="2:29" x14ac:dyDescent="0.25">
      <c r="B11" s="4" t="s">
        <v>88</v>
      </c>
      <c r="C11" s="245">
        <v>2193</v>
      </c>
      <c r="D11" s="245"/>
      <c r="E11" s="245"/>
      <c r="F11" s="245"/>
      <c r="G11" s="245"/>
      <c r="H11" s="245"/>
      <c r="I11" s="245"/>
      <c r="J11" s="245"/>
    </row>
    <row r="12" spans="2:29" x14ac:dyDescent="0.25">
      <c r="B12" s="4" t="s">
        <v>89</v>
      </c>
      <c r="C12" s="245" t="s">
        <v>90</v>
      </c>
      <c r="D12" s="245"/>
      <c r="E12" s="245"/>
      <c r="F12" s="245"/>
      <c r="G12" s="245"/>
      <c r="H12" s="245"/>
      <c r="I12" s="245"/>
      <c r="J12" s="245"/>
      <c r="AC12" t="s">
        <v>71</v>
      </c>
    </row>
    <row r="13" spans="2:29" x14ac:dyDescent="0.25">
      <c r="B13" s="4" t="s">
        <v>91</v>
      </c>
      <c r="C13" s="245" t="s">
        <v>92</v>
      </c>
      <c r="D13" s="245"/>
      <c r="E13" s="245"/>
      <c r="F13" s="245"/>
      <c r="G13" s="245"/>
      <c r="H13" s="245"/>
      <c r="I13" s="245"/>
      <c r="J13" s="245"/>
      <c r="L13" s="270" t="s">
        <v>93</v>
      </c>
      <c r="M13" s="271"/>
      <c r="N13" s="271"/>
      <c r="O13" s="271"/>
      <c r="P13" s="271"/>
      <c r="Q13" s="271"/>
      <c r="R13" s="272"/>
      <c r="AC13" t="s">
        <v>75</v>
      </c>
    </row>
    <row r="14" spans="2:29" x14ac:dyDescent="0.25">
      <c r="B14" s="4" t="s">
        <v>94</v>
      </c>
      <c r="C14" s="273" t="s">
        <v>71</v>
      </c>
      <c r="D14" s="259"/>
      <c r="E14" s="259"/>
      <c r="F14" s="259"/>
      <c r="G14" s="259"/>
      <c r="H14" s="259"/>
      <c r="I14" s="259"/>
      <c r="J14" s="260"/>
      <c r="AC14" t="s">
        <v>95</v>
      </c>
    </row>
    <row r="15" spans="2:29" x14ac:dyDescent="0.25">
      <c r="B15" s="4" t="s">
        <v>96</v>
      </c>
      <c r="C15" s="273" t="s">
        <v>97</v>
      </c>
      <c r="D15" s="259"/>
      <c r="E15" s="259"/>
      <c r="F15" s="259"/>
      <c r="G15" s="259"/>
      <c r="H15" s="259"/>
      <c r="I15" s="259"/>
      <c r="J15" s="260"/>
      <c r="AC15" t="s">
        <v>98</v>
      </c>
    </row>
    <row r="16" spans="2:29" x14ac:dyDescent="0.25">
      <c r="B16" s="4" t="s">
        <v>99</v>
      </c>
      <c r="C16" s="277" t="s">
        <v>100</v>
      </c>
      <c r="D16" s="278"/>
      <c r="E16" s="278"/>
      <c r="F16" s="278"/>
      <c r="G16" s="278"/>
      <c r="H16" s="278"/>
      <c r="I16" s="278"/>
      <c r="J16" s="279"/>
    </row>
    <row r="17" spans="2:29" x14ac:dyDescent="0.25">
      <c r="B17" s="4" t="s">
        <v>101</v>
      </c>
      <c r="C17" s="245"/>
      <c r="D17" s="245"/>
      <c r="E17" s="245"/>
      <c r="F17" s="245"/>
      <c r="G17" s="245"/>
      <c r="H17" s="245"/>
      <c r="I17" s="245"/>
      <c r="J17" s="245"/>
      <c r="AC17" t="s">
        <v>102</v>
      </c>
    </row>
    <row r="18" spans="2:29" x14ac:dyDescent="0.25">
      <c r="B18" s="4" t="s">
        <v>103</v>
      </c>
      <c r="C18" s="245"/>
      <c r="D18" s="245"/>
      <c r="E18" s="245"/>
      <c r="F18" s="245"/>
      <c r="G18" s="245"/>
      <c r="H18" s="245"/>
      <c r="I18" s="245"/>
      <c r="J18" s="245"/>
    </row>
    <row r="19" spans="2:29" x14ac:dyDescent="0.25">
      <c r="B19" s="4" t="s">
        <v>104</v>
      </c>
      <c r="C19" s="245"/>
      <c r="D19" s="245"/>
      <c r="E19" s="245"/>
      <c r="F19" s="245"/>
      <c r="G19" s="245"/>
      <c r="H19" s="245"/>
      <c r="I19" s="245"/>
      <c r="J19" s="245"/>
    </row>
    <row r="20" spans="2:29" x14ac:dyDescent="0.25">
      <c r="B20" s="9"/>
      <c r="C20" s="21"/>
      <c r="D20" s="21"/>
      <c r="E20" s="21"/>
      <c r="F20" s="21"/>
      <c r="G20" s="21"/>
      <c r="H20" s="21"/>
      <c r="I20" s="21"/>
      <c r="J20" s="21"/>
    </row>
    <row r="21" spans="2:29" ht="15.6" customHeight="1" x14ac:dyDescent="0.25">
      <c r="B21" s="275" t="s">
        <v>105</v>
      </c>
      <c r="C21" s="275"/>
      <c r="D21" s="275"/>
      <c r="E21" s="275"/>
      <c r="F21" s="275"/>
      <c r="G21" s="275"/>
      <c r="H21" s="275"/>
      <c r="I21" s="275"/>
      <c r="J21" s="275"/>
      <c r="L21" s="261" t="s">
        <v>106</v>
      </c>
      <c r="M21" s="262"/>
      <c r="N21" s="262"/>
      <c r="O21" s="262"/>
      <c r="P21" s="262"/>
      <c r="Q21" s="262"/>
      <c r="R21" s="263"/>
    </row>
    <row r="22" spans="2:29" x14ac:dyDescent="0.25">
      <c r="B22" s="9"/>
      <c r="C22" s="21"/>
      <c r="D22" s="21"/>
      <c r="E22" s="21"/>
      <c r="F22" s="21"/>
      <c r="G22" s="21"/>
      <c r="H22" s="21"/>
      <c r="I22" s="21"/>
      <c r="J22" s="21"/>
      <c r="L22" s="264"/>
      <c r="M22" s="265"/>
      <c r="N22" s="265"/>
      <c r="O22" s="265"/>
      <c r="P22" s="265"/>
      <c r="Q22" s="265"/>
      <c r="R22" s="266"/>
    </row>
    <row r="23" spans="2:29" x14ac:dyDescent="0.25">
      <c r="B23" s="4" t="s">
        <v>107</v>
      </c>
      <c r="C23" s="238">
        <v>44384</v>
      </c>
      <c r="D23" s="238"/>
      <c r="E23" s="238"/>
      <c r="F23" s="238"/>
      <c r="G23" s="238"/>
      <c r="H23" s="238"/>
      <c r="I23" s="238"/>
      <c r="J23" s="238"/>
      <c r="L23" s="264"/>
      <c r="M23" s="265"/>
      <c r="N23" s="265"/>
      <c r="O23" s="265"/>
      <c r="P23" s="265"/>
      <c r="Q23" s="265"/>
      <c r="R23" s="266"/>
    </row>
    <row r="24" spans="2:29" x14ac:dyDescent="0.25">
      <c r="B24" s="13" t="s">
        <v>108</v>
      </c>
      <c r="C24" s="238">
        <v>44748</v>
      </c>
      <c r="D24" s="238"/>
      <c r="E24" s="238"/>
      <c r="F24" s="238"/>
      <c r="G24" s="238"/>
      <c r="H24" s="238"/>
      <c r="I24" s="238"/>
      <c r="J24" s="238"/>
      <c r="L24" s="267"/>
      <c r="M24" s="268"/>
      <c r="N24" s="268"/>
      <c r="O24" s="268"/>
      <c r="P24" s="268"/>
      <c r="Q24" s="268"/>
      <c r="R24" s="269"/>
    </row>
    <row r="25" spans="2:29" x14ac:dyDescent="0.25">
      <c r="AC25" t="s">
        <v>109</v>
      </c>
    </row>
    <row r="26" spans="2:29" ht="15.75" x14ac:dyDescent="0.25">
      <c r="B26" s="275" t="s">
        <v>110</v>
      </c>
      <c r="C26" s="275"/>
      <c r="D26" s="275"/>
      <c r="E26" s="275"/>
      <c r="F26" s="275"/>
      <c r="G26" s="275"/>
      <c r="H26" s="275"/>
      <c r="I26" s="275"/>
      <c r="J26" s="275"/>
      <c r="AC26" t="s">
        <v>111</v>
      </c>
    </row>
    <row r="27" spans="2:29" x14ac:dyDescent="0.25">
      <c r="AC27" t="s">
        <v>112</v>
      </c>
    </row>
    <row r="28" spans="2:29" x14ac:dyDescent="0.25">
      <c r="B28" s="4" t="s">
        <v>113</v>
      </c>
      <c r="C28" s="245">
        <v>2008</v>
      </c>
      <c r="D28" s="245"/>
      <c r="E28" s="245"/>
      <c r="F28" s="245"/>
      <c r="G28" s="245"/>
      <c r="H28" s="245"/>
      <c r="I28" s="245"/>
      <c r="J28" s="245"/>
      <c r="L28" s="249" t="s">
        <v>114</v>
      </c>
      <c r="M28" s="250"/>
      <c r="N28" s="250"/>
      <c r="O28" s="250"/>
      <c r="P28" s="250"/>
      <c r="Q28" s="250"/>
      <c r="R28" s="250"/>
    </row>
    <row r="29" spans="2:29" x14ac:dyDescent="0.25">
      <c r="B29" s="4" t="s">
        <v>115</v>
      </c>
      <c r="C29" s="276">
        <v>8</v>
      </c>
      <c r="D29" s="276"/>
      <c r="E29" s="276"/>
      <c r="F29" s="276"/>
      <c r="G29" s="276"/>
      <c r="H29" s="276"/>
      <c r="I29" s="276"/>
      <c r="J29" s="276"/>
      <c r="L29" s="250"/>
      <c r="M29" s="250"/>
      <c r="N29" s="250"/>
      <c r="O29" s="250"/>
      <c r="P29" s="250"/>
      <c r="Q29" s="250"/>
      <c r="R29" s="250"/>
    </row>
    <row r="30" spans="2:29" ht="30" x14ac:dyDescent="0.25">
      <c r="B30" s="79" t="s">
        <v>116</v>
      </c>
      <c r="C30" s="141" t="s">
        <v>117</v>
      </c>
      <c r="D30" s="142"/>
      <c r="E30" s="142"/>
      <c r="F30" s="142"/>
      <c r="G30" s="142"/>
      <c r="H30" s="142"/>
      <c r="I30" s="142"/>
      <c r="J30" s="143"/>
      <c r="L30" s="250"/>
      <c r="M30" s="250"/>
      <c r="N30" s="250"/>
      <c r="O30" s="250"/>
      <c r="P30" s="250"/>
      <c r="Q30" s="250"/>
      <c r="R30" s="250"/>
    </row>
    <row r="31" spans="2:29" ht="30" x14ac:dyDescent="0.25">
      <c r="B31" s="111" t="s">
        <v>118</v>
      </c>
      <c r="C31" s="144" t="s">
        <v>338</v>
      </c>
      <c r="D31" s="142"/>
      <c r="E31" s="142"/>
      <c r="F31" s="142"/>
      <c r="G31" s="142"/>
      <c r="H31" s="142"/>
      <c r="I31" s="142"/>
      <c r="J31" s="143"/>
      <c r="L31" s="251" t="s">
        <v>120</v>
      </c>
      <c r="M31" s="252"/>
      <c r="N31" s="252"/>
      <c r="O31" s="252"/>
      <c r="P31" s="252"/>
      <c r="Q31" s="252"/>
      <c r="R31" s="253"/>
      <c r="AC31" t="s">
        <v>121</v>
      </c>
    </row>
    <row r="32" spans="2:29" ht="30" x14ac:dyDescent="0.25">
      <c r="B32" s="112" t="s">
        <v>122</v>
      </c>
      <c r="C32" s="145"/>
      <c r="D32" s="145"/>
      <c r="E32" s="145"/>
      <c r="F32" s="141"/>
      <c r="G32" s="142"/>
      <c r="H32" s="142"/>
      <c r="I32" s="142"/>
      <c r="J32" s="143"/>
      <c r="L32" s="254"/>
      <c r="M32" s="255"/>
      <c r="N32" s="255"/>
      <c r="O32" s="255"/>
      <c r="P32" s="255"/>
      <c r="Q32" s="255"/>
      <c r="R32" s="256"/>
      <c r="AC32" t="s">
        <v>123</v>
      </c>
    </row>
    <row r="33" spans="2:29" x14ac:dyDescent="0.25">
      <c r="B33" s="4" t="s">
        <v>124</v>
      </c>
      <c r="C33" s="245">
        <v>2011</v>
      </c>
      <c r="D33" s="245"/>
      <c r="E33" s="245"/>
      <c r="F33" s="245"/>
      <c r="G33" s="245"/>
      <c r="H33" s="245"/>
      <c r="I33" s="245"/>
      <c r="J33" s="245"/>
      <c r="AC33" t="s">
        <v>125</v>
      </c>
    </row>
    <row r="34" spans="2:29" x14ac:dyDescent="0.25">
      <c r="B34" s="4" t="s">
        <v>126</v>
      </c>
      <c r="C34" s="245" t="s">
        <v>84</v>
      </c>
      <c r="D34" s="245"/>
      <c r="E34" s="245"/>
      <c r="F34" s="245"/>
      <c r="G34" s="245"/>
      <c r="H34" s="245"/>
      <c r="I34" s="245"/>
      <c r="J34" s="245"/>
      <c r="AC34" t="s">
        <v>127</v>
      </c>
    </row>
    <row r="35" spans="2:29" x14ac:dyDescent="0.25">
      <c r="B35" s="4" t="s">
        <v>128</v>
      </c>
      <c r="C35" s="245"/>
      <c r="D35" s="245"/>
      <c r="E35" s="245"/>
      <c r="F35" s="245"/>
      <c r="G35" s="245"/>
      <c r="H35" s="245"/>
      <c r="I35" s="245"/>
      <c r="J35" s="245"/>
      <c r="AC35" t="s">
        <v>129</v>
      </c>
    </row>
    <row r="36" spans="2:29" x14ac:dyDescent="0.25">
      <c r="B36" s="4" t="s">
        <v>130</v>
      </c>
      <c r="C36" s="258">
        <v>39847</v>
      </c>
      <c r="D36" s="259"/>
      <c r="E36" s="259"/>
      <c r="F36" s="259"/>
      <c r="G36" s="259"/>
      <c r="H36" s="259"/>
      <c r="I36" s="259"/>
      <c r="J36" s="260"/>
    </row>
    <row r="37" spans="2:29" x14ac:dyDescent="0.25">
      <c r="B37" s="4" t="s">
        <v>131</v>
      </c>
      <c r="C37" s="245" t="s">
        <v>84</v>
      </c>
      <c r="D37" s="245"/>
      <c r="E37" s="245"/>
      <c r="F37" s="245"/>
      <c r="G37" s="245"/>
      <c r="H37" s="245"/>
      <c r="I37" s="245"/>
      <c r="J37" s="245"/>
    </row>
    <row r="38" spans="2:29" x14ac:dyDescent="0.25">
      <c r="B38" s="4" t="s">
        <v>132</v>
      </c>
      <c r="C38" s="245"/>
      <c r="D38" s="245"/>
      <c r="E38" s="245"/>
      <c r="F38" s="245"/>
      <c r="G38" s="245"/>
      <c r="H38" s="245"/>
      <c r="I38" s="245"/>
      <c r="J38" s="245"/>
      <c r="AC38" t="s">
        <v>133</v>
      </c>
    </row>
    <row r="39" spans="2:29" x14ac:dyDescent="0.25">
      <c r="B39" s="4" t="s">
        <v>134</v>
      </c>
      <c r="C39" s="257">
        <v>39668</v>
      </c>
      <c r="D39" s="245"/>
      <c r="E39" s="245"/>
      <c r="F39" s="245"/>
      <c r="G39" s="245"/>
      <c r="H39" s="245"/>
      <c r="I39" s="245"/>
      <c r="J39" s="245"/>
    </row>
    <row r="40" spans="2:29" x14ac:dyDescent="0.25">
      <c r="B40" s="4"/>
      <c r="C40" s="245"/>
      <c r="D40" s="245"/>
      <c r="E40" s="245"/>
      <c r="F40" s="245"/>
      <c r="G40" s="245"/>
      <c r="H40" s="245"/>
      <c r="I40" s="245"/>
      <c r="J40" s="245"/>
    </row>
    <row r="41" spans="2:29" x14ac:dyDescent="0.25">
      <c r="B41" s="9"/>
      <c r="AC41" t="s">
        <v>135</v>
      </c>
    </row>
    <row r="42" spans="2:29" ht="15.75" x14ac:dyDescent="0.25">
      <c r="B42" s="275" t="s">
        <v>136</v>
      </c>
      <c r="C42" s="275"/>
      <c r="D42" s="275"/>
      <c r="E42" s="275"/>
      <c r="F42" s="275"/>
      <c r="G42" s="275"/>
      <c r="H42" s="275"/>
      <c r="I42" s="275"/>
      <c r="J42" s="275"/>
      <c r="AC42" t="s">
        <v>90</v>
      </c>
    </row>
    <row r="43" spans="2:29" x14ac:dyDescent="0.25">
      <c r="AC43" t="s">
        <v>137</v>
      </c>
    </row>
    <row r="44" spans="2:29" x14ac:dyDescent="0.25">
      <c r="B44" s="4" t="s">
        <v>138</v>
      </c>
      <c r="C44" s="245"/>
      <c r="D44" s="245"/>
      <c r="E44" s="245"/>
      <c r="F44" s="245"/>
      <c r="G44" s="245"/>
      <c r="H44" s="245"/>
      <c r="I44" s="245"/>
      <c r="J44" s="245"/>
      <c r="AC44" t="s">
        <v>139</v>
      </c>
    </row>
    <row r="45" spans="2:29" ht="30" x14ac:dyDescent="0.25">
      <c r="B45" s="2" t="s">
        <v>140</v>
      </c>
      <c r="C45" s="245"/>
      <c r="D45" s="245"/>
      <c r="E45" s="245"/>
      <c r="F45" s="245"/>
      <c r="G45" s="245"/>
      <c r="H45" s="245"/>
      <c r="I45" s="245"/>
      <c r="J45" s="245"/>
      <c r="AC45" t="s">
        <v>141</v>
      </c>
    </row>
    <row r="46" spans="2:29" x14ac:dyDescent="0.25">
      <c r="B46" s="4" t="s">
        <v>142</v>
      </c>
      <c r="C46" s="245"/>
      <c r="D46" s="245"/>
      <c r="E46" s="245"/>
      <c r="F46" s="245"/>
      <c r="G46" s="245"/>
      <c r="H46" s="245"/>
      <c r="I46" s="245"/>
      <c r="J46" s="245"/>
      <c r="AC46" t="s">
        <v>143</v>
      </c>
    </row>
    <row r="47" spans="2:29" x14ac:dyDescent="0.25">
      <c r="AC47" t="s">
        <v>144</v>
      </c>
    </row>
    <row r="48" spans="2:29" x14ac:dyDescent="0.25">
      <c r="B48" s="4" t="s">
        <v>46</v>
      </c>
      <c r="C48" s="245">
        <v>3000</v>
      </c>
      <c r="D48" s="245"/>
      <c r="E48" s="245"/>
      <c r="F48" s="245"/>
      <c r="G48" s="245"/>
      <c r="H48" s="245"/>
      <c r="I48" s="245"/>
      <c r="J48" s="245"/>
      <c r="AC48" t="s">
        <v>145</v>
      </c>
    </row>
    <row r="49" spans="2:29" ht="30" x14ac:dyDescent="0.25">
      <c r="B49" s="2" t="s">
        <v>146</v>
      </c>
      <c r="C49" s="245"/>
      <c r="D49" s="245"/>
      <c r="E49" s="245"/>
      <c r="F49" s="245"/>
      <c r="G49" s="245"/>
      <c r="H49" s="245"/>
      <c r="I49" s="245"/>
      <c r="J49" s="245"/>
    </row>
    <row r="50" spans="2:29" x14ac:dyDescent="0.25">
      <c r="B50" s="4" t="s">
        <v>142</v>
      </c>
      <c r="C50" s="245"/>
      <c r="D50" s="245"/>
      <c r="E50" s="245"/>
      <c r="F50" s="245"/>
      <c r="G50" s="245"/>
      <c r="H50" s="245"/>
      <c r="I50" s="245"/>
      <c r="J50" s="245"/>
      <c r="AC50" t="s">
        <v>119</v>
      </c>
    </row>
    <row r="51" spans="2:29" x14ac:dyDescent="0.25">
      <c r="AC51" t="s">
        <v>147</v>
      </c>
    </row>
    <row r="52" spans="2:29" x14ac:dyDescent="0.25">
      <c r="AC52" t="s">
        <v>148</v>
      </c>
    </row>
    <row r="53" spans="2:29" x14ac:dyDescent="0.25">
      <c r="AC53" t="s">
        <v>149</v>
      </c>
    </row>
    <row r="54" spans="2:29" x14ac:dyDescent="0.25">
      <c r="AC54" t="s">
        <v>150</v>
      </c>
    </row>
    <row r="55" spans="2:29" x14ac:dyDescent="0.25">
      <c r="AC55" t="s">
        <v>151</v>
      </c>
    </row>
    <row r="56" spans="2:29" x14ac:dyDescent="0.25">
      <c r="AC56" t="s">
        <v>152</v>
      </c>
    </row>
    <row r="57" spans="2:29" x14ac:dyDescent="0.25">
      <c r="AC57" t="s">
        <v>153</v>
      </c>
    </row>
    <row r="58" spans="2:29" x14ac:dyDescent="0.25">
      <c r="AC58" t="s">
        <v>154</v>
      </c>
    </row>
    <row r="59" spans="2:29" x14ac:dyDescent="0.25">
      <c r="AC59" t="s">
        <v>129</v>
      </c>
    </row>
  </sheetData>
  <sheetProtection algorithmName="SHA-512" hashValue="05Jzq0JdUCFYO7jbrLWqhedLiwJ7QkxsKbr5JC9iPvqdS3gKROWZGILeteCHye2T1FnC6aTsAOrX1M8A2wHGqQ==" saltValue="xWvIFlDHq7ZVdZsiqxXOJw==" spinCount="100000" sheet="1" objects="1" scenarios="1"/>
  <mergeCells count="42">
    <mergeCell ref="B26:J26"/>
    <mergeCell ref="B42:J42"/>
    <mergeCell ref="C29:J29"/>
    <mergeCell ref="C28:J28"/>
    <mergeCell ref="C14:J14"/>
    <mergeCell ref="C23:J23"/>
    <mergeCell ref="C24:J24"/>
    <mergeCell ref="C15:J15"/>
    <mergeCell ref="C17:J17"/>
    <mergeCell ref="C16:J16"/>
    <mergeCell ref="C34:J34"/>
    <mergeCell ref="C33:J33"/>
    <mergeCell ref="L21:R24"/>
    <mergeCell ref="L4:R4"/>
    <mergeCell ref="L13:R13"/>
    <mergeCell ref="B1:J2"/>
    <mergeCell ref="C7:J7"/>
    <mergeCell ref="C18:J18"/>
    <mergeCell ref="C19:J19"/>
    <mergeCell ref="C6:J6"/>
    <mergeCell ref="C8:J8"/>
    <mergeCell ref="C9:J9"/>
    <mergeCell ref="C10:J10"/>
    <mergeCell ref="C11:J11"/>
    <mergeCell ref="C12:J12"/>
    <mergeCell ref="C13:J13"/>
    <mergeCell ref="B4:J4"/>
    <mergeCell ref="B21:J21"/>
    <mergeCell ref="L28:R30"/>
    <mergeCell ref="L31:R32"/>
    <mergeCell ref="C50:J50"/>
    <mergeCell ref="C49:J49"/>
    <mergeCell ref="C48:J48"/>
    <mergeCell ref="C46:J46"/>
    <mergeCell ref="C45:J45"/>
    <mergeCell ref="C44:J44"/>
    <mergeCell ref="C38:J38"/>
    <mergeCell ref="C37:J37"/>
    <mergeCell ref="C35:J35"/>
    <mergeCell ref="C40:J40"/>
    <mergeCell ref="C39:J39"/>
    <mergeCell ref="C36:J36"/>
  </mergeCells>
  <dataValidations count="6">
    <dataValidation type="list" allowBlank="1" showInputMessage="1" showErrorMessage="1" sqref="C34 C37" xr:uid="{00000000-0002-0000-0200-000000000000}">
      <formula1>#REF!</formula1>
    </dataValidation>
    <dataValidation type="list" allowBlank="1" showInputMessage="1" showErrorMessage="1" sqref="C49 C45" xr:uid="{183616B9-2666-49A4-8414-4485D552AF16}">
      <formula1>$AC$25:$AC$27</formula1>
    </dataValidation>
    <dataValidation type="list" allowBlank="1" showInputMessage="1" showErrorMessage="1" sqref="C14:J14" xr:uid="{E92710C4-65C8-4EBC-B9D5-B9169FCE5598}">
      <formula1>$AC$12:$AC$17</formula1>
    </dataValidation>
    <dataValidation type="list" allowBlank="1" showInputMessage="1" showErrorMessage="1" sqref="C12:J12" xr:uid="{20ADADA6-7B6B-4A1F-9002-1CEF03774654}">
      <formula1>$AC$38:$AC$48</formula1>
    </dataValidation>
    <dataValidation type="list" allowBlank="1" showInputMessage="1" showErrorMessage="1" sqref="C30" xr:uid="{F0515919-49CB-47F9-8970-596657F687EB}">
      <formula1>"Single, Multiple"</formula1>
    </dataValidation>
    <dataValidation type="list" allowBlank="1" showInputMessage="1" showErrorMessage="1" sqref="C32:F32 D31:J31" xr:uid="{CF90FE89-CE10-43E7-B15F-268715C01497}">
      <formula1>$AC$50:$AC$59</formula1>
    </dataValidation>
  </dataValidations>
  <hyperlinks>
    <hyperlink ref="B31" location="'Er tables SANS10400 2021'!A1" display="For single occupancy class buidlings, state occupancy class (see Definitions)" xr:uid="{4B44407E-9285-4573-8A52-05CE855B1CDB}"/>
    <hyperlink ref="B32" location="'Er tables SANS10400 2021'!A1" display="For multiple occupancies, state applicable occupancy classess (see Definitions and not to the right) " xr:uid="{00F78C06-0DCF-4A87-B66F-C8C894F1244B}"/>
  </hyperlinks>
  <pageMargins left="0.7" right="0.7" top="0.75" bottom="0.75" header="0.3" footer="0.3"/>
  <pageSetup paperSize="9" orientation="portrait" horizontalDpi="4294967293" verticalDpi="4294967293"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r:uid="{6DBAE514-0A49-4C28-ADAF-F6923902A72C}">
          <x14:formula1>
            <xm:f>'Er tables SANS10400 2021'!$C$7:$C$12</xm:f>
          </x14:formula1>
          <xm:sqref>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J43"/>
  <sheetViews>
    <sheetView showGridLines="0" tabSelected="1" topLeftCell="A3" zoomScaleNormal="100" workbookViewId="0">
      <selection activeCell="D17" sqref="D17"/>
    </sheetView>
  </sheetViews>
  <sheetFormatPr defaultRowHeight="15" x14ac:dyDescent="0.25"/>
  <cols>
    <col min="1" max="1" width="4.5703125" customWidth="1"/>
    <col min="2" max="2" width="12.5703125" customWidth="1"/>
    <col min="3" max="3" width="42.85546875" customWidth="1"/>
    <col min="4" max="4" width="33" customWidth="1"/>
    <col min="5" max="5" width="29.5703125" customWidth="1"/>
    <col min="6" max="6" width="27.42578125" customWidth="1"/>
    <col min="7" max="7" width="31.85546875" customWidth="1"/>
    <col min="8" max="8" width="33.140625" customWidth="1"/>
    <col min="9" max="9" width="32.85546875" customWidth="1"/>
    <col min="10" max="10" width="27" customWidth="1"/>
    <col min="11" max="11" width="24.42578125" customWidth="1"/>
    <col min="12" max="12" width="16.85546875" customWidth="1"/>
  </cols>
  <sheetData>
    <row r="1" spans="2:10" ht="14.45" customHeight="1" x14ac:dyDescent="0.25">
      <c r="B1" s="239" t="s">
        <v>155</v>
      </c>
      <c r="C1" s="240"/>
      <c r="D1" s="240"/>
      <c r="E1" s="241"/>
      <c r="F1" s="47"/>
      <c r="G1" s="47"/>
      <c r="H1" s="47"/>
      <c r="I1" s="47"/>
      <c r="J1" s="47"/>
    </row>
    <row r="2" spans="2:10" ht="14.45" customHeight="1" thickBot="1" x14ac:dyDescent="0.3">
      <c r="B2" s="242"/>
      <c r="C2" s="243"/>
      <c r="D2" s="243"/>
      <c r="E2" s="244"/>
      <c r="F2" s="47"/>
      <c r="G2" s="47"/>
      <c r="H2" s="47"/>
      <c r="I2" s="47"/>
      <c r="J2" s="47"/>
    </row>
    <row r="3" spans="2:10" s="46" customFormat="1" ht="19.5" thickBot="1" x14ac:dyDescent="0.3">
      <c r="B3" s="45"/>
      <c r="C3" s="45"/>
      <c r="D3" s="45"/>
      <c r="E3" s="45"/>
      <c r="F3" s="45"/>
      <c r="G3" s="45"/>
      <c r="H3" s="45"/>
      <c r="I3" s="45"/>
      <c r="J3" s="45"/>
    </row>
    <row r="4" spans="2:10" ht="15.75" thickBot="1" x14ac:dyDescent="0.3">
      <c r="B4" s="283" t="s">
        <v>156</v>
      </c>
      <c r="C4" s="284"/>
      <c r="D4" s="284"/>
      <c r="E4" s="285"/>
    </row>
    <row r="5" spans="2:10" ht="31.5" x14ac:dyDescent="0.25">
      <c r="B5" s="54" t="s">
        <v>157</v>
      </c>
      <c r="C5" s="55" t="s">
        <v>158</v>
      </c>
      <c r="D5" s="55" t="s">
        <v>159</v>
      </c>
      <c r="E5" s="56" t="s">
        <v>160</v>
      </c>
    </row>
    <row r="6" spans="2:10" ht="44.1" customHeight="1" x14ac:dyDescent="0.25">
      <c r="B6" s="29">
        <v>1</v>
      </c>
      <c r="C6" s="87" t="s">
        <v>161</v>
      </c>
      <c r="D6" s="146">
        <v>100000</v>
      </c>
      <c r="E6" s="43" t="s">
        <v>162</v>
      </c>
    </row>
    <row r="7" spans="2:10" ht="14.45" customHeight="1" x14ac:dyDescent="0.25">
      <c r="B7" s="57">
        <v>2</v>
      </c>
      <c r="C7" s="51" t="s">
        <v>163</v>
      </c>
      <c r="D7" s="147" t="s">
        <v>84</v>
      </c>
      <c r="E7" s="44"/>
    </row>
    <row r="8" spans="2:10" ht="45" x14ac:dyDescent="0.25">
      <c r="B8" s="29">
        <v>2</v>
      </c>
      <c r="C8" s="87" t="s">
        <v>164</v>
      </c>
      <c r="D8" s="148">
        <v>90000</v>
      </c>
      <c r="E8" s="43" t="s">
        <v>165</v>
      </c>
    </row>
    <row r="9" spans="2:10" ht="30.95" customHeight="1" x14ac:dyDescent="0.25">
      <c r="B9" s="292" t="s">
        <v>166</v>
      </c>
      <c r="C9" s="293"/>
      <c r="D9" s="293"/>
      <c r="E9" s="294"/>
    </row>
    <row r="10" spans="2:10" ht="30.95" customHeight="1" thickBot="1" x14ac:dyDescent="0.3">
      <c r="B10" s="295"/>
      <c r="C10" s="296"/>
      <c r="D10" s="296"/>
      <c r="E10" s="297"/>
    </row>
    <row r="11" spans="2:10" ht="20.100000000000001" customHeight="1" thickBot="1" x14ac:dyDescent="0.3"/>
    <row r="12" spans="2:10" ht="15.75" thickBot="1" x14ac:dyDescent="0.3">
      <c r="B12" s="289" t="s">
        <v>167</v>
      </c>
      <c r="C12" s="290"/>
      <c r="D12" s="290"/>
      <c r="E12" s="291"/>
    </row>
    <row r="13" spans="2:10" x14ac:dyDescent="0.25">
      <c r="B13" s="286" t="s">
        <v>168</v>
      </c>
      <c r="C13" s="287"/>
      <c r="D13" s="287"/>
      <c r="E13" s="288"/>
    </row>
    <row r="14" spans="2:10" ht="30" x14ac:dyDescent="0.25">
      <c r="B14" s="88">
        <v>3</v>
      </c>
      <c r="C14" s="87" t="s">
        <v>169</v>
      </c>
      <c r="D14" s="149" t="s">
        <v>84</v>
      </c>
      <c r="E14" s="6"/>
    </row>
    <row r="15" spans="2:10" ht="53.45" customHeight="1" x14ac:dyDescent="0.25">
      <c r="B15" s="88">
        <v>4</v>
      </c>
      <c r="C15" s="87" t="s">
        <v>170</v>
      </c>
      <c r="D15" s="146">
        <v>4000</v>
      </c>
      <c r="E15" s="93" t="s">
        <v>171</v>
      </c>
    </row>
    <row r="16" spans="2:10" ht="30" x14ac:dyDescent="0.25">
      <c r="B16" s="88">
        <v>6</v>
      </c>
      <c r="C16" s="87" t="s">
        <v>172</v>
      </c>
      <c r="D16" s="146" t="s">
        <v>84</v>
      </c>
      <c r="E16" s="6"/>
    </row>
    <row r="17" spans="2:5" ht="45" x14ac:dyDescent="0.25">
      <c r="B17" s="88">
        <v>7</v>
      </c>
      <c r="C17" s="87" t="s">
        <v>174</v>
      </c>
      <c r="D17" s="150">
        <v>0.7</v>
      </c>
      <c r="E17" s="12" t="s">
        <v>175</v>
      </c>
    </row>
    <row r="18" spans="2:5" ht="30" x14ac:dyDescent="0.25">
      <c r="B18" s="88">
        <v>8</v>
      </c>
      <c r="C18" s="87" t="s">
        <v>176</v>
      </c>
      <c r="D18" s="146" t="s">
        <v>173</v>
      </c>
      <c r="E18" s="6"/>
    </row>
    <row r="19" spans="2:5" ht="45" x14ac:dyDescent="0.25">
      <c r="B19" s="88">
        <v>9</v>
      </c>
      <c r="C19" s="87" t="s">
        <v>177</v>
      </c>
      <c r="D19" s="150">
        <v>0</v>
      </c>
      <c r="E19" s="12" t="s">
        <v>175</v>
      </c>
    </row>
    <row r="20" spans="2:5" x14ac:dyDescent="0.25">
      <c r="B20" s="280" t="s">
        <v>178</v>
      </c>
      <c r="C20" s="281"/>
      <c r="D20" s="281"/>
      <c r="E20" s="282"/>
    </row>
    <row r="21" spans="2:5" ht="30" x14ac:dyDescent="0.25">
      <c r="B21" s="88">
        <v>10</v>
      </c>
      <c r="C21" s="87" t="s">
        <v>179</v>
      </c>
      <c r="D21" s="146" t="s">
        <v>84</v>
      </c>
      <c r="E21" s="6"/>
    </row>
    <row r="22" spans="2:5" ht="57" customHeight="1" x14ac:dyDescent="0.25">
      <c r="B22" s="88">
        <v>11</v>
      </c>
      <c r="C22" s="87" t="s">
        <v>180</v>
      </c>
      <c r="D22" s="146">
        <v>0</v>
      </c>
      <c r="E22" s="12" t="s">
        <v>171</v>
      </c>
    </row>
    <row r="23" spans="2:5" ht="30" x14ac:dyDescent="0.25">
      <c r="B23" s="88">
        <v>12</v>
      </c>
      <c r="C23" s="87" t="s">
        <v>181</v>
      </c>
      <c r="D23" s="146" t="s">
        <v>173</v>
      </c>
      <c r="E23" s="6"/>
    </row>
    <row r="24" spans="2:5" ht="45" x14ac:dyDescent="0.25">
      <c r="B24" s="88">
        <v>13</v>
      </c>
      <c r="C24" s="87" t="s">
        <v>182</v>
      </c>
      <c r="D24" s="150">
        <v>0</v>
      </c>
      <c r="E24" s="12" t="s">
        <v>175</v>
      </c>
    </row>
    <row r="25" spans="2:5" ht="45" x14ac:dyDescent="0.25">
      <c r="B25" s="88">
        <v>14</v>
      </c>
      <c r="C25" s="87" t="s">
        <v>183</v>
      </c>
      <c r="D25" s="146" t="s">
        <v>173</v>
      </c>
      <c r="E25" s="6"/>
    </row>
    <row r="26" spans="2:5" ht="45" x14ac:dyDescent="0.25">
      <c r="B26" s="88">
        <v>15</v>
      </c>
      <c r="C26" s="87" t="s">
        <v>177</v>
      </c>
      <c r="D26" s="150">
        <v>0</v>
      </c>
      <c r="E26" s="12" t="s">
        <v>175</v>
      </c>
    </row>
    <row r="27" spans="2:5" x14ac:dyDescent="0.25">
      <c r="B27" s="280" t="s">
        <v>184</v>
      </c>
      <c r="C27" s="281"/>
      <c r="D27" s="281"/>
      <c r="E27" s="282"/>
    </row>
    <row r="28" spans="2:5" ht="47.1" customHeight="1" x14ac:dyDescent="0.25">
      <c r="B28" s="88">
        <v>16</v>
      </c>
      <c r="C28" s="87" t="s">
        <v>185</v>
      </c>
      <c r="D28" s="146" t="s">
        <v>84</v>
      </c>
      <c r="E28" s="6"/>
    </row>
    <row r="29" spans="2:5" ht="30" x14ac:dyDescent="0.25">
      <c r="B29" s="88">
        <v>17</v>
      </c>
      <c r="C29" s="87" t="s">
        <v>186</v>
      </c>
      <c r="D29" s="146">
        <v>0</v>
      </c>
      <c r="E29" s="12" t="s">
        <v>187</v>
      </c>
    </row>
    <row r="30" spans="2:5" ht="30" x14ac:dyDescent="0.25">
      <c r="B30" s="88">
        <v>18</v>
      </c>
      <c r="C30" s="87" t="s">
        <v>188</v>
      </c>
      <c r="D30" s="146" t="s">
        <v>84</v>
      </c>
      <c r="E30" s="6"/>
    </row>
    <row r="31" spans="2:5" ht="45" x14ac:dyDescent="0.25">
      <c r="B31" s="88">
        <v>19</v>
      </c>
      <c r="C31" s="87" t="s">
        <v>189</v>
      </c>
      <c r="D31" s="151">
        <v>0</v>
      </c>
      <c r="E31" s="12" t="s">
        <v>175</v>
      </c>
    </row>
    <row r="32" spans="2:5" ht="30" x14ac:dyDescent="0.25">
      <c r="B32" s="88">
        <v>20</v>
      </c>
      <c r="C32" s="87" t="s">
        <v>176</v>
      </c>
      <c r="D32" s="146" t="s">
        <v>173</v>
      </c>
      <c r="E32" s="6"/>
    </row>
    <row r="33" spans="2:5" ht="45" x14ac:dyDescent="0.25">
      <c r="B33" s="88">
        <v>21</v>
      </c>
      <c r="C33" s="87" t="s">
        <v>190</v>
      </c>
      <c r="D33" s="152">
        <v>0</v>
      </c>
      <c r="E33" s="12" t="s">
        <v>175</v>
      </c>
    </row>
    <row r="34" spans="2:5" x14ac:dyDescent="0.25">
      <c r="B34" s="280" t="s">
        <v>191</v>
      </c>
      <c r="C34" s="281"/>
      <c r="D34" s="281"/>
      <c r="E34" s="282"/>
    </row>
    <row r="35" spans="2:5" ht="45.95" customHeight="1" x14ac:dyDescent="0.25">
      <c r="B35" s="88">
        <v>22</v>
      </c>
      <c r="C35" s="87" t="s">
        <v>192</v>
      </c>
      <c r="D35" s="146" t="s">
        <v>84</v>
      </c>
      <c r="E35" s="6"/>
    </row>
    <row r="36" spans="2:5" ht="39" customHeight="1" x14ac:dyDescent="0.25">
      <c r="B36" s="88">
        <v>23</v>
      </c>
      <c r="C36" s="87" t="s">
        <v>193</v>
      </c>
      <c r="D36" s="153" t="s">
        <v>194</v>
      </c>
      <c r="E36" s="6"/>
    </row>
    <row r="37" spans="2:5" ht="39" customHeight="1" x14ac:dyDescent="0.25">
      <c r="B37" s="88">
        <v>24</v>
      </c>
      <c r="C37" s="87" t="s">
        <v>195</v>
      </c>
      <c r="D37" s="154">
        <v>0</v>
      </c>
      <c r="E37" s="12" t="s">
        <v>196</v>
      </c>
    </row>
    <row r="38" spans="2:5" ht="46.5" customHeight="1" x14ac:dyDescent="0.25">
      <c r="B38" s="88">
        <v>25</v>
      </c>
      <c r="C38" s="87" t="s">
        <v>197</v>
      </c>
      <c r="D38" s="146">
        <v>0</v>
      </c>
      <c r="E38" s="12" t="s">
        <v>198</v>
      </c>
    </row>
    <row r="39" spans="2:5" ht="30" x14ac:dyDescent="0.25">
      <c r="B39" s="88">
        <v>26</v>
      </c>
      <c r="C39" s="87" t="s">
        <v>199</v>
      </c>
      <c r="D39" s="146" t="s">
        <v>173</v>
      </c>
      <c r="E39" s="6"/>
    </row>
    <row r="40" spans="2:5" ht="45" x14ac:dyDescent="0.25">
      <c r="B40" s="88">
        <v>27</v>
      </c>
      <c r="C40" s="87" t="s">
        <v>200</v>
      </c>
      <c r="D40" s="150">
        <v>0</v>
      </c>
      <c r="E40" s="12" t="s">
        <v>175</v>
      </c>
    </row>
    <row r="41" spans="2:5" ht="45" x14ac:dyDescent="0.25">
      <c r="B41" s="88">
        <v>28</v>
      </c>
      <c r="C41" s="87" t="s">
        <v>201</v>
      </c>
      <c r="D41" s="146" t="s">
        <v>202</v>
      </c>
      <c r="E41" s="6"/>
    </row>
    <row r="42" spans="2:5" ht="45" x14ac:dyDescent="0.25">
      <c r="B42" s="88">
        <v>29</v>
      </c>
      <c r="C42" s="87" t="s">
        <v>203</v>
      </c>
      <c r="D42" s="150">
        <v>0</v>
      </c>
      <c r="E42" s="12" t="s">
        <v>175</v>
      </c>
    </row>
    <row r="43" spans="2:5" x14ac:dyDescent="0.25">
      <c r="C43" s="1"/>
    </row>
  </sheetData>
  <sheetProtection algorithmName="SHA-512" hashValue="6Wih12w7SLIzTZi9bM8uYAQ9jttPUysxROXyrwAQ0utoTTh9YGEp5qFyT+ufx699erFJWDQ/yNmnWRiLQAByWw==" saltValue="Uwi7oWVvqTw9UgaB6X/KQg==" spinCount="100000" sheet="1" objects="1" scenarios="1"/>
  <mergeCells count="8">
    <mergeCell ref="B34:E34"/>
    <mergeCell ref="B1:E2"/>
    <mergeCell ref="B4:E4"/>
    <mergeCell ref="B13:E13"/>
    <mergeCell ref="B27:E27"/>
    <mergeCell ref="B20:E20"/>
    <mergeCell ref="B12:E12"/>
    <mergeCell ref="B9:E10"/>
  </mergeCells>
  <dataValidations count="2">
    <dataValidation type="list" allowBlank="1" showInputMessage="1" showErrorMessage="1" sqref="D21 D35 D28 D30 D16 D23 D39 D7 D14" xr:uid="{00000000-0002-0000-0400-000000000000}">
      <formula1>"Yes, No"</formula1>
    </dataValidation>
    <dataValidation type="list" allowBlank="1" showInputMessage="1" showErrorMessage="1" sqref="D41 D25 D32 D18" xr:uid="{85CEE0AE-6E57-4DF4-91DF-8C99A13D3E5C}">
      <formula1>"Yes, No, Partly"</formula1>
    </dataValidation>
  </dataValidations>
  <pageMargins left="0.7" right="0.7" top="0.75" bottom="0.75" header="0.3" footer="0.3"/>
  <pageSetup paperSize="9" orientation="portrait" horizontalDpi="4294967293" verticalDpi="4294967293"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53AE-4514-4CE8-B8D2-955B4D94CBE7}">
  <sheetPr>
    <tabColor theme="4" tint="0.39997558519241921"/>
  </sheetPr>
  <dimension ref="B1:M31"/>
  <sheetViews>
    <sheetView showGridLines="0" topLeftCell="A15" zoomScaleNormal="100" workbookViewId="0">
      <selection activeCell="F22" sqref="F22"/>
    </sheetView>
  </sheetViews>
  <sheetFormatPr defaultRowHeight="15" x14ac:dyDescent="0.25"/>
  <cols>
    <col min="1" max="1" width="4.5703125" customWidth="1"/>
    <col min="2" max="2" width="54.5703125" customWidth="1"/>
    <col min="3" max="8" width="20.5703125" customWidth="1"/>
    <col min="9" max="9" width="1.85546875" customWidth="1"/>
    <col min="10" max="10" width="19.85546875" customWidth="1"/>
    <col min="13" max="14" width="0" hidden="1" customWidth="1"/>
  </cols>
  <sheetData>
    <row r="1" spans="2:13" ht="14.45" customHeight="1" x14ac:dyDescent="0.25">
      <c r="B1" s="239" t="s">
        <v>204</v>
      </c>
      <c r="C1" s="240"/>
      <c r="D1" s="240"/>
      <c r="E1" s="241"/>
    </row>
    <row r="2" spans="2:13" ht="15" customHeight="1" thickBot="1" x14ac:dyDescent="0.3">
      <c r="B2" s="242"/>
      <c r="C2" s="243"/>
      <c r="D2" s="243"/>
      <c r="E2" s="244"/>
    </row>
    <row r="3" spans="2:13" ht="15" customHeight="1" x14ac:dyDescent="0.25"/>
    <row r="4" spans="2:13" ht="15" customHeight="1" x14ac:dyDescent="0.25">
      <c r="B4" s="301" t="s">
        <v>205</v>
      </c>
      <c r="C4" s="301"/>
      <c r="D4" s="301"/>
      <c r="E4" s="301"/>
    </row>
    <row r="5" spans="2:13" ht="15" customHeight="1" x14ac:dyDescent="0.25">
      <c r="B5" s="302" t="s">
        <v>206</v>
      </c>
      <c r="C5" s="302"/>
      <c r="D5" s="302"/>
      <c r="E5" s="302"/>
    </row>
    <row r="6" spans="2:13" ht="15" customHeight="1" x14ac:dyDescent="0.25">
      <c r="B6" s="302"/>
      <c r="C6" s="302"/>
      <c r="D6" s="302"/>
      <c r="E6" s="302"/>
    </row>
    <row r="7" spans="2:13" ht="15" customHeight="1" x14ac:dyDescent="0.25">
      <c r="B7" s="302"/>
      <c r="C7" s="302"/>
      <c r="D7" s="302"/>
      <c r="E7" s="302"/>
    </row>
    <row r="8" spans="2:13" ht="15" customHeight="1" x14ac:dyDescent="0.25">
      <c r="B8" s="302"/>
      <c r="C8" s="302"/>
      <c r="D8" s="302"/>
      <c r="E8" s="302"/>
    </row>
    <row r="9" spans="2:13" ht="15" customHeight="1" x14ac:dyDescent="0.25"/>
    <row r="11" spans="2:13" ht="29.45" customHeight="1" x14ac:dyDescent="0.25">
      <c r="B11" s="92" t="s">
        <v>207</v>
      </c>
      <c r="C11" s="7">
        <f>'Building Information'!C48:J48</f>
        <v>3000</v>
      </c>
      <c r="D11" s="102"/>
      <c r="M11" t="s">
        <v>208</v>
      </c>
    </row>
    <row r="12" spans="2:13" ht="71.45" customHeight="1" x14ac:dyDescent="0.25">
      <c r="B12" s="92" t="s">
        <v>209</v>
      </c>
      <c r="C12" s="155" t="s">
        <v>210</v>
      </c>
      <c r="D12" s="103"/>
    </row>
    <row r="13" spans="2:13" ht="71.45" customHeight="1" x14ac:dyDescent="0.25">
      <c r="B13" s="106" t="s">
        <v>211</v>
      </c>
      <c r="C13" s="155" t="s">
        <v>212</v>
      </c>
      <c r="D13" s="104"/>
    </row>
    <row r="14" spans="2:13" x14ac:dyDescent="0.25">
      <c r="B14" s="77"/>
    </row>
    <row r="15" spans="2:13" ht="29.45" customHeight="1" x14ac:dyDescent="0.25">
      <c r="B15" s="77"/>
      <c r="C15" s="96" t="s">
        <v>213</v>
      </c>
      <c r="D15" s="96" t="s">
        <v>213</v>
      </c>
      <c r="E15" s="96" t="s">
        <v>213</v>
      </c>
      <c r="F15" s="96" t="s">
        <v>214</v>
      </c>
      <c r="G15" s="96" t="s">
        <v>214</v>
      </c>
      <c r="H15" s="101" t="s">
        <v>215</v>
      </c>
      <c r="J15" s="99" t="s">
        <v>216</v>
      </c>
    </row>
    <row r="16" spans="2:13" ht="9.9499999999999993" customHeight="1" x14ac:dyDescent="0.25">
      <c r="B16" s="77"/>
      <c r="C16" s="97" t="s">
        <v>557</v>
      </c>
      <c r="D16" s="97" t="s">
        <v>338</v>
      </c>
      <c r="E16" s="97" t="s">
        <v>150</v>
      </c>
      <c r="F16" s="97" t="s">
        <v>151</v>
      </c>
      <c r="G16" s="97" t="s">
        <v>152</v>
      </c>
      <c r="H16" s="97" t="s">
        <v>565</v>
      </c>
      <c r="J16" s="98"/>
    </row>
    <row r="17" spans="2:10" x14ac:dyDescent="0.25">
      <c r="B17" s="67" t="s">
        <v>217</v>
      </c>
      <c r="C17" s="156">
        <v>1000</v>
      </c>
      <c r="D17" s="156"/>
      <c r="E17" s="156"/>
      <c r="F17" s="156"/>
      <c r="G17" s="156"/>
      <c r="H17" s="156">
        <v>1500</v>
      </c>
      <c r="J17" s="105"/>
    </row>
    <row r="18" spans="2:10" ht="47.45" customHeight="1" x14ac:dyDescent="0.25">
      <c r="B18" s="78" t="s">
        <v>218</v>
      </c>
      <c r="C18" s="100" t="s">
        <v>219</v>
      </c>
      <c r="D18" s="100" t="s">
        <v>219</v>
      </c>
      <c r="E18" s="100" t="s">
        <v>219</v>
      </c>
      <c r="F18" s="100" t="s">
        <v>219</v>
      </c>
      <c r="G18" s="100" t="s">
        <v>219</v>
      </c>
      <c r="H18" s="100" t="s">
        <v>219</v>
      </c>
      <c r="J18" s="298" t="s">
        <v>220</v>
      </c>
    </row>
    <row r="19" spans="2:10" x14ac:dyDescent="0.25">
      <c r="B19" s="83" t="s">
        <v>221</v>
      </c>
      <c r="C19" s="157"/>
      <c r="D19" s="157"/>
      <c r="E19" s="157"/>
      <c r="F19" s="157"/>
      <c r="G19" s="157"/>
      <c r="H19" s="157"/>
      <c r="J19" s="298"/>
    </row>
    <row r="20" spans="2:10" x14ac:dyDescent="0.25">
      <c r="B20" s="83" t="s">
        <v>222</v>
      </c>
      <c r="C20" s="157"/>
      <c r="D20" s="157"/>
      <c r="E20" s="157"/>
      <c r="F20" s="157"/>
      <c r="G20" s="157"/>
      <c r="H20" s="157"/>
      <c r="J20" s="298"/>
    </row>
    <row r="21" spans="2:10" x14ac:dyDescent="0.25">
      <c r="B21" s="83" t="s">
        <v>223</v>
      </c>
      <c r="C21" s="157">
        <v>120</v>
      </c>
      <c r="D21" s="157"/>
      <c r="E21" s="157"/>
      <c r="F21" s="157"/>
      <c r="G21" s="157"/>
      <c r="H21" s="157">
        <v>100</v>
      </c>
      <c r="J21" s="298"/>
    </row>
    <row r="22" spans="2:10" x14ac:dyDescent="0.25">
      <c r="B22" s="83" t="s">
        <v>224</v>
      </c>
      <c r="C22" s="157"/>
      <c r="D22" s="157"/>
      <c r="E22" s="157"/>
      <c r="F22" s="157"/>
      <c r="G22" s="157"/>
      <c r="H22" s="157"/>
      <c r="J22" s="298"/>
    </row>
    <row r="23" spans="2:10" x14ac:dyDescent="0.25">
      <c r="B23" s="83" t="s">
        <v>225</v>
      </c>
      <c r="C23" s="157"/>
      <c r="D23" s="157"/>
      <c r="E23" s="157"/>
      <c r="F23" s="157"/>
      <c r="G23" s="157"/>
      <c r="H23" s="157"/>
      <c r="J23" s="298"/>
    </row>
    <row r="24" spans="2:10" x14ac:dyDescent="0.25">
      <c r="B24" s="83" t="s">
        <v>226</v>
      </c>
      <c r="C24" s="157">
        <v>235</v>
      </c>
      <c r="D24" s="157"/>
      <c r="E24" s="157"/>
      <c r="F24" s="157"/>
      <c r="G24" s="157"/>
      <c r="H24" s="157"/>
      <c r="J24" s="298"/>
    </row>
    <row r="25" spans="2:10" x14ac:dyDescent="0.25">
      <c r="B25" s="83" t="s">
        <v>227</v>
      </c>
      <c r="C25" s="157"/>
      <c r="D25" s="157"/>
      <c r="E25" s="157"/>
      <c r="F25" s="157"/>
      <c r="G25" s="157"/>
      <c r="H25" s="157"/>
      <c r="J25" s="298"/>
    </row>
    <row r="26" spans="2:10" x14ac:dyDescent="0.25">
      <c r="B26" s="83" t="s">
        <v>228</v>
      </c>
      <c r="C26" s="157"/>
      <c r="D26" s="157"/>
      <c r="E26" s="157"/>
      <c r="F26" s="157"/>
      <c r="G26" s="157"/>
      <c r="H26" s="157"/>
      <c r="J26" s="298"/>
    </row>
    <row r="27" spans="2:10" x14ac:dyDescent="0.25">
      <c r="B27" s="83" t="s">
        <v>229</v>
      </c>
      <c r="C27" s="157"/>
      <c r="D27" s="157"/>
      <c r="E27" s="157"/>
      <c r="F27" s="157"/>
      <c r="G27" s="157"/>
      <c r="H27" s="157"/>
      <c r="J27" s="298"/>
    </row>
    <row r="28" spans="2:10" x14ac:dyDescent="0.25">
      <c r="B28" s="83" t="s">
        <v>230</v>
      </c>
      <c r="C28" s="157"/>
      <c r="D28" s="157"/>
      <c r="E28" s="157"/>
      <c r="F28" s="157"/>
      <c r="G28" s="157"/>
      <c r="H28" s="157"/>
      <c r="J28" s="298"/>
    </row>
    <row r="29" spans="2:10" x14ac:dyDescent="0.25">
      <c r="B29" s="299" t="s">
        <v>231</v>
      </c>
      <c r="C29" s="299"/>
      <c r="D29" s="299"/>
    </row>
    <row r="30" spans="2:10" x14ac:dyDescent="0.25">
      <c r="B30" s="300"/>
      <c r="C30" s="300"/>
      <c r="D30" s="300"/>
    </row>
    <row r="31" spans="2:10" x14ac:dyDescent="0.25">
      <c r="B31" s="81"/>
      <c r="C31" s="81"/>
      <c r="D31" s="81"/>
    </row>
  </sheetData>
  <sheetProtection algorithmName="SHA-512" hashValue="axCjukgdkaa3gXGDBg2YycE+YNB+BJX2stZXWsCtN6+9BIVEWWkngZKSVmOryI6os4rgyqlS0rmMAOVLSM02Mw==" saltValue="yuI4/FKXhj/0LPKwPJFyzQ==" spinCount="100000" sheet="1" objects="1" scenarios="1"/>
  <mergeCells count="5">
    <mergeCell ref="J18:J28"/>
    <mergeCell ref="B29:D30"/>
    <mergeCell ref="B4:E4"/>
    <mergeCell ref="B1:E2"/>
    <mergeCell ref="B5:E8"/>
  </mergeCells>
  <dataValidations count="2">
    <dataValidation type="list" allowBlank="1" showInputMessage="1" showErrorMessage="1" sqref="D12" xr:uid="{7D92B06B-EC8B-4AB6-81F0-F19D07E92671}">
      <formula1>"Yes - complete cells in rows 26 and 27 only, Partly - complete entire table below for each applicable occupancy class"</formula1>
    </dataValidation>
    <dataValidation type="list" allowBlank="1" showInputMessage="1" showErrorMessage="1" sqref="C12" xr:uid="{887CB920-2931-4BB9-9DD2-B1CF3A5589F8}">
      <formula1>"Yes - complete cells in row 27 only, Partly - complete entire table below for each applicable occupancy class"</formula1>
    </dataValidation>
  </dataValidations>
  <hyperlinks>
    <hyperlink ref="B13" location="'Er tables SANS10400 2021'!A1" display="Building climatic zone (refer to SANS10400 2021XA)" xr:uid="{E7D1585D-A17C-4E4D-96F1-441D433B56A3}"/>
  </hyperlinks>
  <pageMargins left="0.7" right="0.7" top="0.75" bottom="0.75" header="0.3" footer="0.3"/>
  <pageSetup paperSize="9" orientation="portrait" horizontalDpi="4294967293" verticalDpi="4294967293"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r:uid="{89FB7786-63DC-4081-94B7-4A638F96CD65}">
          <x14:formula1>
            <xm:f>'Er tables SANS10400 2021'!$D$6:$K$6</xm:f>
          </x14:formula1>
          <xm:sqref>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F5FA-B782-4911-BB73-704A006F9A6A}">
  <sheetPr>
    <tabColor theme="4" tint="0.39997558519241921"/>
  </sheetPr>
  <dimension ref="B1:X42"/>
  <sheetViews>
    <sheetView showGridLines="0" zoomScaleNormal="100" workbookViewId="0">
      <selection activeCell="D16" sqref="D16:M29"/>
    </sheetView>
  </sheetViews>
  <sheetFormatPr defaultRowHeight="15" x14ac:dyDescent="0.25"/>
  <cols>
    <col min="1" max="1" width="4.5703125" customWidth="1"/>
    <col min="2" max="2" width="4.140625" customWidth="1"/>
    <col min="3" max="3" width="50.85546875" customWidth="1"/>
    <col min="4" max="13" width="19.5703125" customWidth="1"/>
    <col min="14" max="14" width="4.7109375" customWidth="1"/>
    <col min="15" max="16" width="16.5703125" customWidth="1"/>
    <col min="17" max="17" width="17.42578125" customWidth="1"/>
    <col min="18" max="18" width="15.85546875" customWidth="1"/>
    <col min="19" max="19" width="19.42578125" customWidth="1"/>
    <col min="20" max="20" width="15.85546875" customWidth="1"/>
    <col min="23" max="24" width="8.7109375" hidden="1" customWidth="1"/>
  </cols>
  <sheetData>
    <row r="1" spans="2:24" ht="14.45" customHeight="1" x14ac:dyDescent="0.25">
      <c r="B1" s="304" t="s">
        <v>232</v>
      </c>
      <c r="C1" s="305"/>
      <c r="D1" s="305"/>
      <c r="E1" s="305"/>
      <c r="F1" s="305"/>
      <c r="G1" s="305"/>
      <c r="H1" s="305"/>
      <c r="I1" s="305"/>
      <c r="J1" s="305"/>
      <c r="K1" s="305"/>
      <c r="L1" s="305"/>
      <c r="M1" s="306"/>
      <c r="X1" t="s">
        <v>222</v>
      </c>
    </row>
    <row r="2" spans="2:24" ht="14.45" customHeight="1" thickBot="1" x14ac:dyDescent="0.3">
      <c r="B2" s="307"/>
      <c r="C2" s="308"/>
      <c r="D2" s="308"/>
      <c r="E2" s="308"/>
      <c r="F2" s="308"/>
      <c r="G2" s="308"/>
      <c r="H2" s="308"/>
      <c r="I2" s="308"/>
      <c r="J2" s="308"/>
      <c r="K2" s="308"/>
      <c r="L2" s="308"/>
      <c r="M2" s="309"/>
      <c r="X2" t="s">
        <v>223</v>
      </c>
    </row>
    <row r="3" spans="2:24" ht="14.45" customHeight="1" x14ac:dyDescent="0.25">
      <c r="B3" s="5"/>
      <c r="C3" s="5"/>
      <c r="D3" s="5"/>
      <c r="E3" s="5"/>
      <c r="F3" s="5"/>
      <c r="G3" s="5"/>
      <c r="H3" s="5"/>
      <c r="I3" s="5"/>
      <c r="J3" s="5"/>
      <c r="K3" s="5"/>
      <c r="L3" s="5"/>
      <c r="M3" s="5"/>
      <c r="X3" t="s">
        <v>233</v>
      </c>
    </row>
    <row r="4" spans="2:24" ht="17.45" customHeight="1" x14ac:dyDescent="0.25">
      <c r="B4" s="313" t="s">
        <v>234</v>
      </c>
      <c r="C4" s="313"/>
      <c r="D4" s="313"/>
      <c r="E4" s="313"/>
      <c r="F4" s="313"/>
      <c r="G4" s="313"/>
      <c r="H4" s="42"/>
      <c r="I4" s="42"/>
      <c r="J4" s="42"/>
      <c r="K4" s="42"/>
      <c r="L4" s="42"/>
      <c r="M4" s="42"/>
      <c r="N4" s="42"/>
      <c r="O4" s="42"/>
      <c r="P4" s="42"/>
      <c r="X4" t="s">
        <v>235</v>
      </c>
    </row>
    <row r="5" spans="2:24" ht="17.45" customHeight="1" x14ac:dyDescent="0.25">
      <c r="B5" s="314" t="s">
        <v>236</v>
      </c>
      <c r="C5" s="314"/>
      <c r="D5" s="314"/>
      <c r="E5" s="314"/>
      <c r="F5" s="314"/>
      <c r="G5" s="314"/>
      <c r="H5" s="42"/>
      <c r="I5" s="42"/>
      <c r="J5" s="42"/>
      <c r="K5" s="42"/>
      <c r="L5" s="42"/>
      <c r="M5" s="42"/>
      <c r="N5" s="42"/>
      <c r="O5" s="42"/>
      <c r="P5" s="42"/>
      <c r="X5" t="s">
        <v>237</v>
      </c>
    </row>
    <row r="6" spans="2:24" ht="30.95" customHeight="1" x14ac:dyDescent="0.25">
      <c r="B6" s="303" t="s">
        <v>238</v>
      </c>
      <c r="C6" s="303"/>
      <c r="D6" s="303"/>
      <c r="E6" s="303"/>
      <c r="F6" s="303"/>
      <c r="G6" s="303"/>
      <c r="H6" s="42"/>
      <c r="I6" s="42"/>
      <c r="J6" s="42"/>
      <c r="K6" s="42"/>
      <c r="L6" s="42"/>
      <c r="M6" s="42"/>
      <c r="N6" s="42"/>
      <c r="O6" s="42"/>
      <c r="P6" s="42"/>
      <c r="X6" t="s">
        <v>239</v>
      </c>
    </row>
    <row r="7" spans="2:24" ht="14.45" customHeight="1" x14ac:dyDescent="0.25">
      <c r="B7" s="315" t="s">
        <v>240</v>
      </c>
      <c r="C7" s="315"/>
      <c r="D7" s="315"/>
      <c r="E7" s="315"/>
      <c r="F7" s="52"/>
      <c r="G7" s="52"/>
      <c r="H7" s="42"/>
      <c r="I7" s="42"/>
      <c r="J7" s="42"/>
      <c r="K7" s="42"/>
      <c r="L7" s="42"/>
      <c r="M7" s="42"/>
      <c r="N7" s="42"/>
      <c r="O7" s="42"/>
      <c r="P7" s="42"/>
    </row>
    <row r="8" spans="2:24" ht="14.45" customHeight="1" x14ac:dyDescent="0.25">
      <c r="B8" s="170" t="s">
        <v>241</v>
      </c>
      <c r="C8" s="170"/>
      <c r="D8" s="170"/>
      <c r="E8" s="170"/>
      <c r="F8" s="170"/>
      <c r="G8" s="170"/>
      <c r="H8" s="42"/>
      <c r="I8" s="42"/>
      <c r="J8" s="42"/>
      <c r="K8" s="42"/>
      <c r="L8" s="42"/>
      <c r="M8" s="42"/>
      <c r="N8" s="42"/>
      <c r="O8" s="42"/>
      <c r="P8" s="42"/>
    </row>
    <row r="9" spans="2:24" ht="14.45" customHeight="1" x14ac:dyDescent="0.25">
      <c r="B9" s="315" t="s">
        <v>242</v>
      </c>
      <c r="C9" s="315"/>
      <c r="D9" s="315"/>
      <c r="E9" s="315"/>
      <c r="F9" s="52"/>
      <c r="G9" s="52"/>
      <c r="H9" s="42"/>
      <c r="I9" s="42"/>
      <c r="J9" s="42"/>
      <c r="K9" s="42"/>
      <c r="L9" s="42"/>
      <c r="M9" s="42"/>
      <c r="N9" s="42"/>
      <c r="O9" s="42"/>
      <c r="P9" s="42"/>
    </row>
    <row r="10" spans="2:24" ht="14.45" customHeight="1" x14ac:dyDescent="0.25">
      <c r="B10" s="170" t="s">
        <v>243</v>
      </c>
      <c r="C10" s="170"/>
      <c r="D10" s="170"/>
      <c r="E10" s="170"/>
      <c r="F10" s="170"/>
      <c r="G10" s="170"/>
      <c r="H10" s="42"/>
      <c r="I10" s="42"/>
      <c r="J10" s="42"/>
      <c r="K10" s="42"/>
      <c r="L10" s="42"/>
      <c r="M10" s="42"/>
      <c r="N10" s="42"/>
      <c r="O10" s="42"/>
      <c r="P10" s="42"/>
    </row>
    <row r="11" spans="2:24" ht="14.45" customHeight="1" x14ac:dyDescent="0.25">
      <c r="B11" s="170"/>
      <c r="C11" s="170"/>
      <c r="D11" s="170"/>
      <c r="E11" s="170"/>
      <c r="F11" s="170"/>
      <c r="G11" s="170"/>
      <c r="H11" s="42"/>
      <c r="I11" s="42"/>
      <c r="J11" s="42"/>
      <c r="K11" s="42"/>
      <c r="L11" s="42"/>
      <c r="M11" s="42"/>
      <c r="N11" s="42"/>
      <c r="O11" s="42"/>
      <c r="P11" s="42"/>
    </row>
    <row r="12" spans="2:24" ht="14.45" customHeight="1" x14ac:dyDescent="0.25">
      <c r="B12" s="82"/>
      <c r="C12" s="82"/>
      <c r="D12" s="82"/>
      <c r="E12" s="82"/>
      <c r="F12" s="82"/>
      <c r="G12" s="82"/>
      <c r="H12" s="42"/>
      <c r="I12" s="42"/>
      <c r="J12" s="42"/>
      <c r="K12" s="42"/>
      <c r="L12" s="42"/>
      <c r="M12" s="42"/>
      <c r="N12" s="42"/>
      <c r="O12" s="42"/>
      <c r="P12" s="42"/>
    </row>
    <row r="13" spans="2:24" ht="14.45" customHeight="1" thickBot="1" x14ac:dyDescent="0.3">
      <c r="B13" s="82"/>
      <c r="C13" s="82"/>
      <c r="D13" s="82"/>
      <c r="E13" s="82"/>
      <c r="F13" s="82"/>
      <c r="G13" s="82"/>
      <c r="H13" s="42"/>
      <c r="I13" s="42"/>
      <c r="J13" s="42"/>
      <c r="K13" s="42"/>
      <c r="L13" s="42"/>
      <c r="M13" s="42"/>
      <c r="N13" s="42"/>
      <c r="O13" s="42"/>
      <c r="P13" s="42"/>
    </row>
    <row r="14" spans="2:24" ht="14.45" customHeight="1" thickBot="1" x14ac:dyDescent="0.3">
      <c r="B14" s="82"/>
      <c r="C14" s="82"/>
      <c r="D14" s="289" t="s">
        <v>244</v>
      </c>
      <c r="E14" s="290"/>
      <c r="F14" s="290"/>
      <c r="G14" s="290"/>
      <c r="H14" s="290"/>
      <c r="I14" s="290"/>
      <c r="J14" s="290"/>
      <c r="K14" s="290"/>
      <c r="L14" s="290"/>
      <c r="M14" s="291"/>
      <c r="N14" s="42"/>
      <c r="O14" s="58" t="s">
        <v>216</v>
      </c>
      <c r="P14" s="42"/>
    </row>
    <row r="15" spans="2:24" ht="14.45" customHeight="1" thickBot="1" x14ac:dyDescent="0.3">
      <c r="B15" s="82"/>
      <c r="C15" s="82"/>
      <c r="D15" s="72" t="s">
        <v>245</v>
      </c>
      <c r="E15" s="72" t="s">
        <v>246</v>
      </c>
      <c r="F15" s="72" t="s">
        <v>247</v>
      </c>
      <c r="G15" s="72" t="s">
        <v>248</v>
      </c>
      <c r="H15" s="72" t="s">
        <v>249</v>
      </c>
      <c r="I15" s="72" t="s">
        <v>250</v>
      </c>
      <c r="J15" s="72" t="s">
        <v>251</v>
      </c>
      <c r="K15" s="72" t="s">
        <v>252</v>
      </c>
      <c r="L15" s="72" t="s">
        <v>253</v>
      </c>
      <c r="M15" s="72" t="s">
        <v>254</v>
      </c>
      <c r="N15" s="42"/>
      <c r="O15" s="42"/>
      <c r="P15" s="42"/>
    </row>
    <row r="16" spans="2:24" ht="14.45" customHeight="1" x14ac:dyDescent="0.25">
      <c r="B16" s="73"/>
      <c r="C16" s="69" t="s">
        <v>255</v>
      </c>
      <c r="D16" s="158" t="s">
        <v>256</v>
      </c>
      <c r="E16" s="158" t="s">
        <v>257</v>
      </c>
      <c r="F16" s="158" t="s">
        <v>256</v>
      </c>
      <c r="G16" s="158"/>
      <c r="H16" s="158"/>
      <c r="I16" s="158"/>
      <c r="J16" s="158"/>
      <c r="K16" s="158"/>
      <c r="L16" s="158"/>
      <c r="M16" s="158"/>
      <c r="N16" s="42"/>
      <c r="O16" s="310" t="s">
        <v>258</v>
      </c>
      <c r="P16" s="42"/>
    </row>
    <row r="17" spans="2:16" ht="14.45" customHeight="1" x14ac:dyDescent="0.25">
      <c r="B17" s="84"/>
      <c r="C17" s="67" t="s">
        <v>259</v>
      </c>
      <c r="D17" s="159" t="s">
        <v>260</v>
      </c>
      <c r="E17" s="159" t="s">
        <v>261</v>
      </c>
      <c r="F17" s="159" t="s">
        <v>262</v>
      </c>
      <c r="G17" s="159"/>
      <c r="H17" s="159"/>
      <c r="I17" s="159"/>
      <c r="J17" s="159"/>
      <c r="K17" s="159"/>
      <c r="L17" s="159"/>
      <c r="M17" s="159"/>
      <c r="N17" s="42"/>
      <c r="O17" s="311"/>
      <c r="P17" s="42"/>
    </row>
    <row r="18" spans="2:16" ht="14.45" customHeight="1" thickBot="1" x14ac:dyDescent="0.3">
      <c r="B18" s="84"/>
      <c r="C18" s="68" t="s">
        <v>263</v>
      </c>
      <c r="D18" s="160">
        <v>50</v>
      </c>
      <c r="E18" s="160">
        <v>300</v>
      </c>
      <c r="F18" s="160">
        <v>75</v>
      </c>
      <c r="G18" s="160"/>
      <c r="H18" s="160"/>
      <c r="I18" s="160"/>
      <c r="J18" s="160"/>
      <c r="K18" s="160"/>
      <c r="L18" s="160"/>
      <c r="M18" s="160"/>
      <c r="N18" s="42"/>
      <c r="O18" s="311"/>
      <c r="P18" s="42"/>
    </row>
    <row r="19" spans="2:16" ht="27.95" customHeight="1" x14ac:dyDescent="0.25">
      <c r="B19" s="316" t="s">
        <v>264</v>
      </c>
      <c r="C19" s="69" t="s">
        <v>265</v>
      </c>
      <c r="D19" s="161">
        <v>0.25</v>
      </c>
      <c r="E19" s="161">
        <v>0.4</v>
      </c>
      <c r="F19" s="161">
        <v>0.4</v>
      </c>
      <c r="G19" s="161"/>
      <c r="H19" s="161"/>
      <c r="I19" s="161"/>
      <c r="J19" s="161"/>
      <c r="K19" s="161"/>
      <c r="L19" s="161"/>
      <c r="M19" s="161"/>
      <c r="N19" s="42"/>
      <c r="O19" s="311"/>
      <c r="P19" s="42"/>
    </row>
    <row r="20" spans="2:16" ht="14.45" customHeight="1" x14ac:dyDescent="0.25">
      <c r="B20" s="317"/>
      <c r="C20" s="70" t="s">
        <v>266</v>
      </c>
      <c r="D20" s="162">
        <v>60</v>
      </c>
      <c r="E20" s="162">
        <v>10</v>
      </c>
      <c r="F20" s="162">
        <v>60</v>
      </c>
      <c r="G20" s="162"/>
      <c r="H20" s="162"/>
      <c r="I20" s="162"/>
      <c r="J20" s="162"/>
      <c r="K20" s="162"/>
      <c r="L20" s="162"/>
      <c r="M20" s="162"/>
      <c r="N20" s="42"/>
      <c r="O20" s="311"/>
      <c r="P20" s="42"/>
    </row>
    <row r="21" spans="2:16" ht="14.45" customHeight="1" x14ac:dyDescent="0.25">
      <c r="B21" s="317"/>
      <c r="C21" s="70" t="s">
        <v>267</v>
      </c>
      <c r="D21" s="162">
        <v>15</v>
      </c>
      <c r="E21" s="162">
        <v>30</v>
      </c>
      <c r="F21" s="162">
        <v>15</v>
      </c>
      <c r="G21" s="162"/>
      <c r="H21" s="162"/>
      <c r="I21" s="162"/>
      <c r="J21" s="162"/>
      <c r="K21" s="162"/>
      <c r="L21" s="162"/>
      <c r="M21" s="162"/>
      <c r="N21" s="42"/>
      <c r="O21" s="311"/>
      <c r="P21" s="42"/>
    </row>
    <row r="22" spans="2:16" ht="14.45" customHeight="1" x14ac:dyDescent="0.25">
      <c r="B22" s="317"/>
      <c r="C22" s="67" t="s">
        <v>266</v>
      </c>
      <c r="D22" s="162">
        <v>50</v>
      </c>
      <c r="E22" s="162">
        <v>10</v>
      </c>
      <c r="F22" s="162">
        <v>50</v>
      </c>
      <c r="G22" s="162"/>
      <c r="H22" s="162"/>
      <c r="I22" s="162"/>
      <c r="J22" s="162"/>
      <c r="K22" s="162"/>
      <c r="L22" s="162"/>
      <c r="M22" s="162"/>
      <c r="N22" s="42"/>
      <c r="O22" s="311"/>
      <c r="P22" s="42"/>
    </row>
    <row r="23" spans="2:16" ht="14.45" customHeight="1" x14ac:dyDescent="0.25">
      <c r="B23" s="317"/>
      <c r="C23" s="67" t="s">
        <v>267</v>
      </c>
      <c r="D23" s="162">
        <v>20</v>
      </c>
      <c r="E23" s="162">
        <v>20</v>
      </c>
      <c r="F23" s="162">
        <v>20</v>
      </c>
      <c r="G23" s="162"/>
      <c r="H23" s="162"/>
      <c r="I23" s="162"/>
      <c r="J23" s="162"/>
      <c r="K23" s="162"/>
      <c r="L23" s="162"/>
      <c r="M23" s="162"/>
      <c r="N23" s="42"/>
      <c r="O23" s="311"/>
      <c r="P23" s="42"/>
    </row>
    <row r="24" spans="2:16" ht="14.45" customHeight="1" x14ac:dyDescent="0.25">
      <c r="B24" s="317"/>
      <c r="C24" s="70" t="s">
        <v>266</v>
      </c>
      <c r="D24" s="162"/>
      <c r="E24" s="162"/>
      <c r="F24" s="162"/>
      <c r="G24" s="162"/>
      <c r="H24" s="162"/>
      <c r="I24" s="162"/>
      <c r="J24" s="162"/>
      <c r="K24" s="162"/>
      <c r="L24" s="162"/>
      <c r="M24" s="162"/>
      <c r="N24" s="42"/>
      <c r="O24" s="311"/>
      <c r="P24" s="42"/>
    </row>
    <row r="25" spans="2:16" ht="14.45" customHeight="1" x14ac:dyDescent="0.25">
      <c r="B25" s="317"/>
      <c r="C25" s="70" t="s">
        <v>267</v>
      </c>
      <c r="D25" s="162"/>
      <c r="E25" s="162"/>
      <c r="F25" s="162"/>
      <c r="G25" s="162"/>
      <c r="H25" s="162"/>
      <c r="I25" s="162"/>
      <c r="J25" s="162"/>
      <c r="K25" s="162"/>
      <c r="L25" s="162"/>
      <c r="M25" s="162"/>
      <c r="N25" s="42"/>
      <c r="O25" s="311"/>
      <c r="P25" s="42"/>
    </row>
    <row r="26" spans="2:16" ht="14.45" customHeight="1" x14ac:dyDescent="0.25">
      <c r="B26" s="317"/>
      <c r="C26" s="67" t="s">
        <v>266</v>
      </c>
      <c r="D26" s="162"/>
      <c r="E26" s="162"/>
      <c r="F26" s="162"/>
      <c r="G26" s="162"/>
      <c r="H26" s="162"/>
      <c r="I26" s="162"/>
      <c r="J26" s="162"/>
      <c r="K26" s="162"/>
      <c r="L26" s="162"/>
      <c r="M26" s="162"/>
      <c r="N26" s="42"/>
      <c r="O26" s="311"/>
      <c r="P26" s="42"/>
    </row>
    <row r="27" spans="2:16" ht="14.45" customHeight="1" thickBot="1" x14ac:dyDescent="0.3">
      <c r="B27" s="317"/>
      <c r="C27" s="67" t="s">
        <v>267</v>
      </c>
      <c r="D27" s="162"/>
      <c r="E27" s="162"/>
      <c r="F27" s="162"/>
      <c r="G27" s="162"/>
      <c r="H27" s="162"/>
      <c r="I27" s="162"/>
      <c r="J27" s="162"/>
      <c r="K27" s="162"/>
      <c r="L27" s="162"/>
      <c r="M27" s="162"/>
      <c r="N27" s="42"/>
      <c r="O27" s="311"/>
      <c r="P27" s="42"/>
    </row>
    <row r="28" spans="2:16" ht="14.45" customHeight="1" x14ac:dyDescent="0.25">
      <c r="B28" s="316" t="s">
        <v>268</v>
      </c>
      <c r="C28" s="69" t="s">
        <v>269</v>
      </c>
      <c r="D28" s="163"/>
      <c r="E28" s="163"/>
      <c r="F28" s="163"/>
      <c r="G28" s="163"/>
      <c r="H28" s="163"/>
      <c r="I28" s="163"/>
      <c r="J28" s="163"/>
      <c r="K28" s="163"/>
      <c r="L28" s="163"/>
      <c r="M28" s="163"/>
      <c r="N28" s="42"/>
      <c r="O28" s="311"/>
      <c r="P28" s="42"/>
    </row>
    <row r="29" spans="2:16" ht="27.6" customHeight="1" thickBot="1" x14ac:dyDescent="0.3">
      <c r="B29" s="318"/>
      <c r="C29" s="71" t="s">
        <v>270</v>
      </c>
      <c r="D29" s="164"/>
      <c r="E29" s="164"/>
      <c r="F29" s="164"/>
      <c r="G29" s="164"/>
      <c r="H29" s="164"/>
      <c r="I29" s="164"/>
      <c r="J29" s="164"/>
      <c r="K29" s="164"/>
      <c r="L29" s="164"/>
      <c r="M29" s="164"/>
      <c r="N29" s="42"/>
      <c r="O29" s="312"/>
      <c r="P29" s="42"/>
    </row>
    <row r="30" spans="2:16" ht="14.45" customHeight="1" x14ac:dyDescent="0.25">
      <c r="B30" s="82"/>
      <c r="C30" s="82"/>
      <c r="D30" s="82"/>
      <c r="E30" s="82"/>
      <c r="F30" s="82"/>
      <c r="G30" s="82"/>
      <c r="H30" s="42"/>
      <c r="I30" s="42"/>
      <c r="J30" s="42"/>
      <c r="K30" s="42"/>
      <c r="L30" s="42"/>
      <c r="M30" s="42"/>
      <c r="N30" s="42"/>
      <c r="O30" s="42"/>
      <c r="P30" s="42"/>
    </row>
    <row r="31" spans="2:16" ht="14.45" customHeight="1" x14ac:dyDescent="0.25">
      <c r="B31" s="82"/>
      <c r="D31" s="82"/>
      <c r="E31" s="82"/>
      <c r="F31" s="82"/>
      <c r="G31" s="82"/>
      <c r="H31" s="42"/>
      <c r="I31" s="42"/>
      <c r="J31" s="42"/>
      <c r="K31" s="42"/>
      <c r="L31" s="42"/>
      <c r="M31" s="42"/>
      <c r="N31" s="42"/>
      <c r="O31" s="42"/>
      <c r="P31" s="42"/>
    </row>
    <row r="32" spans="2:16" ht="14.45" customHeight="1" x14ac:dyDescent="0.25">
      <c r="B32" s="82"/>
      <c r="D32" s="82"/>
      <c r="E32" s="82"/>
      <c r="F32" s="82"/>
      <c r="G32" s="82"/>
      <c r="H32" s="42"/>
      <c r="I32" s="42"/>
      <c r="J32" s="42"/>
      <c r="K32" s="42"/>
      <c r="L32" s="42"/>
      <c r="M32" s="42"/>
      <c r="N32" s="42"/>
      <c r="O32" s="42"/>
      <c r="P32" s="42"/>
    </row>
    <row r="33" spans="2:16" ht="14.45" customHeight="1" x14ac:dyDescent="0.25">
      <c r="B33" s="82"/>
      <c r="C33" s="170" t="s">
        <v>271</v>
      </c>
      <c r="D33" s="82"/>
      <c r="E33" s="82"/>
      <c r="F33" s="82"/>
      <c r="G33" s="82"/>
      <c r="H33" s="42"/>
      <c r="I33" s="42"/>
      <c r="J33" s="42"/>
      <c r="K33" s="42"/>
      <c r="L33" s="42"/>
      <c r="M33" s="42"/>
      <c r="N33" s="42"/>
      <c r="O33" s="42"/>
      <c r="P33" s="42"/>
    </row>
    <row r="34" spans="2:16" ht="14.45" customHeight="1" x14ac:dyDescent="0.25">
      <c r="B34" s="82"/>
      <c r="C34" s="170"/>
      <c r="D34" s="82"/>
      <c r="E34" s="82"/>
      <c r="F34" s="82"/>
      <c r="G34" s="82"/>
      <c r="H34" s="42"/>
      <c r="I34" s="42"/>
      <c r="J34" s="42"/>
      <c r="K34" s="42"/>
      <c r="L34" s="42"/>
      <c r="M34" s="42"/>
      <c r="N34" s="42"/>
      <c r="O34" s="42"/>
      <c r="P34" s="42"/>
    </row>
    <row r="35" spans="2:16" ht="14.45" customHeight="1" x14ac:dyDescent="0.25">
      <c r="B35" s="82"/>
      <c r="C35" s="170"/>
      <c r="D35" s="82"/>
      <c r="E35" s="82"/>
      <c r="F35" s="82"/>
      <c r="G35" s="82"/>
      <c r="H35" s="42"/>
      <c r="I35" s="42"/>
      <c r="J35" s="42"/>
      <c r="K35" s="42"/>
      <c r="L35" s="42"/>
      <c r="M35" s="42"/>
      <c r="N35" s="42"/>
      <c r="O35" s="42"/>
      <c r="P35" s="42"/>
    </row>
    <row r="36" spans="2:16" ht="14.45" customHeight="1" x14ac:dyDescent="0.25">
      <c r="B36" s="82"/>
      <c r="C36" s="170"/>
      <c r="D36" s="82"/>
      <c r="E36" s="82"/>
      <c r="F36" s="82"/>
      <c r="G36" s="82"/>
      <c r="H36" s="42"/>
      <c r="I36" s="42"/>
      <c r="J36" s="42"/>
      <c r="K36" s="42"/>
      <c r="L36" s="42"/>
      <c r="M36" s="42"/>
      <c r="N36" s="42"/>
      <c r="O36" s="42"/>
      <c r="P36" s="42"/>
    </row>
    <row r="37" spans="2:16" ht="14.45" customHeight="1" x14ac:dyDescent="0.25">
      <c r="B37" s="82"/>
      <c r="C37" s="303" t="s">
        <v>272</v>
      </c>
      <c r="D37" s="82"/>
      <c r="E37" s="82"/>
      <c r="F37" s="82"/>
      <c r="G37" s="82"/>
      <c r="H37" s="42"/>
      <c r="I37" s="42"/>
      <c r="J37" s="42"/>
      <c r="K37" s="42"/>
      <c r="L37" s="42"/>
      <c r="M37" s="42"/>
      <c r="N37" s="42"/>
      <c r="O37" s="42"/>
      <c r="P37" s="42"/>
    </row>
    <row r="38" spans="2:16" ht="14.45" customHeight="1" x14ac:dyDescent="0.25">
      <c r="B38" s="82"/>
      <c r="C38" s="303"/>
      <c r="D38" s="82"/>
      <c r="E38" s="82"/>
      <c r="F38" s="82"/>
      <c r="G38" s="82"/>
      <c r="H38" s="42"/>
      <c r="I38" s="42"/>
      <c r="J38" s="42"/>
      <c r="K38" s="42"/>
      <c r="L38" s="42"/>
      <c r="M38" s="42"/>
      <c r="N38" s="42"/>
      <c r="O38" s="42"/>
      <c r="P38" s="42"/>
    </row>
    <row r="39" spans="2:16" ht="14.45" customHeight="1" x14ac:dyDescent="0.25">
      <c r="B39" s="82"/>
      <c r="C39" s="82"/>
      <c r="D39" s="82"/>
      <c r="E39" s="82"/>
      <c r="F39" s="82"/>
      <c r="G39" s="82"/>
      <c r="H39" s="42"/>
      <c r="I39" s="42"/>
      <c r="J39" s="42"/>
      <c r="K39" s="42"/>
      <c r="L39" s="42"/>
      <c r="M39" s="42"/>
      <c r="N39" s="42"/>
      <c r="O39" s="42"/>
      <c r="P39" s="42"/>
    </row>
    <row r="40" spans="2:16" ht="14.45" customHeight="1" x14ac:dyDescent="0.25">
      <c r="B40" s="82"/>
      <c r="C40" s="82"/>
      <c r="D40" s="82"/>
      <c r="E40" s="82"/>
      <c r="F40" s="82"/>
      <c r="G40" s="82"/>
      <c r="H40" s="42"/>
      <c r="I40" s="42"/>
      <c r="J40" s="42"/>
      <c r="K40" s="42"/>
      <c r="L40" s="42"/>
      <c r="M40" s="42"/>
      <c r="N40" s="42"/>
      <c r="O40" s="42"/>
      <c r="P40" s="42"/>
    </row>
    <row r="41" spans="2:16" ht="14.45" customHeight="1" x14ac:dyDescent="0.25">
      <c r="B41" s="82"/>
      <c r="C41" s="82"/>
      <c r="D41" s="82"/>
      <c r="E41" s="82"/>
      <c r="F41" s="82"/>
      <c r="G41" s="82"/>
      <c r="H41" s="42"/>
      <c r="I41" s="42"/>
      <c r="J41" s="42"/>
      <c r="K41" s="42"/>
      <c r="L41" s="42"/>
      <c r="M41" s="42"/>
      <c r="N41" s="42"/>
      <c r="O41" s="42"/>
      <c r="P41" s="42"/>
    </row>
    <row r="42" spans="2:16" ht="14.45" customHeight="1" x14ac:dyDescent="0.25">
      <c r="B42" s="82"/>
      <c r="C42" s="82"/>
      <c r="D42" s="82"/>
      <c r="E42" s="82"/>
      <c r="F42" s="82"/>
      <c r="G42" s="82"/>
      <c r="H42" s="42"/>
      <c r="I42" s="42"/>
      <c r="J42" s="42"/>
      <c r="K42" s="42"/>
      <c r="L42" s="42"/>
      <c r="M42" s="42"/>
      <c r="N42" s="42"/>
      <c r="O42" s="42"/>
      <c r="P42" s="42"/>
    </row>
  </sheetData>
  <sheetProtection algorithmName="SHA-512" hashValue="JgTVY7XUsdL3cMewdnridD/byJK9SrScsv26dNcfaD5JkgsDGjXsZY1fEP+7rbHomqID+zBnCaB6tHRREuh9Cg==" saltValue="onYlPgsP8KcQz6ZZJ+hLUw==" spinCount="100000" sheet="1" objects="1" scenarios="1"/>
  <mergeCells count="14">
    <mergeCell ref="C37:C38"/>
    <mergeCell ref="C33:C36"/>
    <mergeCell ref="B1:M2"/>
    <mergeCell ref="O16:O29"/>
    <mergeCell ref="D14:M14"/>
    <mergeCell ref="B4:G4"/>
    <mergeCell ref="B5:G5"/>
    <mergeCell ref="B6:G6"/>
    <mergeCell ref="B7:E7"/>
    <mergeCell ref="B8:G8"/>
    <mergeCell ref="B19:B27"/>
    <mergeCell ref="B28:B29"/>
    <mergeCell ref="B9:E9"/>
    <mergeCell ref="B10:G11"/>
  </mergeCells>
  <dataValidations count="3">
    <dataValidation allowBlank="1" showInputMessage="1" showErrorMessage="1" promptTitle="% of year which lights were on" prompt="Provide a calculated estimation for the percentage of the year for which these lights were on. " sqref="C28" xr:uid="{DAD09004-20E3-4BB4-A21F-8DB56A1C3C72}"/>
    <dataValidation allowBlank="1" showInputMessage="1" showErrorMessage="1" promptTitle="Number of lights" prompt="Enter number of lights of a specific wattage " sqref="C29" xr:uid="{A0E7984A-15C4-497D-81E8-F479A46CB3EF}"/>
    <dataValidation type="list" allowBlank="1" showInputMessage="1" showErrorMessage="1" sqref="D16:M16" xr:uid="{D3321294-7AFB-475E-B63A-F51560E831BF}">
      <formula1>"Storeroom, Garage, Car park, Verandah, Other 1, Other 2, Other 3"</formula1>
    </dataValidation>
  </dataValidations>
  <pageMargins left="0.7" right="0.7" top="0.75" bottom="0.75" header="0.3" footer="0.3"/>
  <pageSetup paperSize="9" orientation="portrait" horizontalDpi="4294967293" verticalDpi="4294967293" r:id="rId1"/>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6A3B-E5B3-493C-8514-764A3FC30D54}">
  <sheetPr>
    <tabColor theme="4" tint="0.39997558519241921"/>
  </sheetPr>
  <dimension ref="B1:J68"/>
  <sheetViews>
    <sheetView showGridLines="0" zoomScaleNormal="100" workbookViewId="0">
      <selection activeCell="E57" sqref="E57"/>
    </sheetView>
  </sheetViews>
  <sheetFormatPr defaultRowHeight="15" x14ac:dyDescent="0.25"/>
  <cols>
    <col min="1" max="1" width="4.5703125" customWidth="1"/>
    <col min="2" max="2" width="18.85546875" customWidth="1"/>
    <col min="3" max="3" width="17.5703125" customWidth="1"/>
    <col min="4" max="4" width="22.42578125" customWidth="1"/>
    <col min="5" max="5" width="16.85546875" customWidth="1"/>
    <col min="6" max="6" width="18" customWidth="1"/>
    <col min="7" max="7" width="16.5703125" customWidth="1"/>
    <col min="8" max="8" width="13.42578125" customWidth="1"/>
  </cols>
  <sheetData>
    <row r="1" spans="2:10" x14ac:dyDescent="0.25">
      <c r="B1" s="239" t="s">
        <v>273</v>
      </c>
      <c r="C1" s="240"/>
      <c r="D1" s="240"/>
      <c r="E1" s="240"/>
      <c r="F1" s="240"/>
      <c r="G1" s="240"/>
      <c r="H1" s="240"/>
      <c r="I1" s="240"/>
      <c r="J1" s="241"/>
    </row>
    <row r="2" spans="2:10" ht="15.75" thickBot="1" x14ac:dyDescent="0.3">
      <c r="B2" s="242"/>
      <c r="C2" s="243"/>
      <c r="D2" s="243"/>
      <c r="E2" s="243"/>
      <c r="F2" s="243"/>
      <c r="G2" s="243"/>
      <c r="H2" s="243"/>
      <c r="I2" s="243"/>
      <c r="J2" s="244"/>
    </row>
    <row r="4" spans="2:10" x14ac:dyDescent="0.25">
      <c r="B4" s="323" t="s">
        <v>274</v>
      </c>
      <c r="C4" s="323"/>
      <c r="D4" s="323"/>
      <c r="E4" s="323"/>
      <c r="F4" s="323"/>
      <c r="G4" s="323"/>
      <c r="H4" s="323"/>
      <c r="I4" s="323"/>
      <c r="J4" s="323"/>
    </row>
    <row r="5" spans="2:10" ht="14.45" customHeight="1" x14ac:dyDescent="0.25">
      <c r="B5" s="322" t="s">
        <v>275</v>
      </c>
      <c r="C5" s="322"/>
      <c r="D5" s="322"/>
      <c r="E5" s="322"/>
      <c r="F5" s="322"/>
      <c r="G5" s="322"/>
      <c r="H5" s="322"/>
      <c r="I5" s="322"/>
      <c r="J5" s="322"/>
    </row>
    <row r="6" spans="2:10" x14ac:dyDescent="0.25">
      <c r="B6" s="322"/>
      <c r="C6" s="322"/>
      <c r="D6" s="322"/>
      <c r="E6" s="322"/>
      <c r="F6" s="322"/>
      <c r="G6" s="322"/>
      <c r="H6" s="322"/>
      <c r="I6" s="322"/>
      <c r="J6" s="322"/>
    </row>
    <row r="7" spans="2:10" x14ac:dyDescent="0.25">
      <c r="B7" s="322"/>
      <c r="C7" s="322"/>
      <c r="D7" s="322"/>
      <c r="E7" s="322"/>
      <c r="F7" s="322"/>
      <c r="G7" s="322"/>
      <c r="H7" s="322"/>
      <c r="I7" s="322"/>
      <c r="J7" s="322"/>
    </row>
    <row r="8" spans="2:10" x14ac:dyDescent="0.25">
      <c r="B8" s="322"/>
      <c r="C8" s="322"/>
      <c r="D8" s="322"/>
      <c r="E8" s="322"/>
      <c r="F8" s="322"/>
      <c r="G8" s="322"/>
      <c r="H8" s="322"/>
      <c r="I8" s="322"/>
      <c r="J8" s="322"/>
    </row>
    <row r="9" spans="2:10" x14ac:dyDescent="0.25">
      <c r="B9" s="322"/>
      <c r="C9" s="322"/>
      <c r="D9" s="322"/>
      <c r="E9" s="322"/>
      <c r="F9" s="322"/>
      <c r="G9" s="322"/>
      <c r="H9" s="322"/>
      <c r="I9" s="322"/>
      <c r="J9" s="322"/>
    </row>
    <row r="10" spans="2:10" x14ac:dyDescent="0.25">
      <c r="B10" s="322"/>
      <c r="C10" s="322"/>
      <c r="D10" s="322"/>
      <c r="E10" s="322"/>
      <c r="F10" s="322"/>
      <c r="G10" s="322"/>
      <c r="H10" s="322"/>
      <c r="I10" s="322"/>
      <c r="J10" s="322"/>
    </row>
    <row r="11" spans="2:10" x14ac:dyDescent="0.25">
      <c r="B11" s="323" t="s">
        <v>276</v>
      </c>
      <c r="C11" s="323"/>
      <c r="D11" s="323"/>
      <c r="E11" s="323"/>
      <c r="F11" s="323"/>
      <c r="G11" s="323"/>
      <c r="H11" s="323"/>
      <c r="I11" s="323"/>
      <c r="J11" s="323"/>
    </row>
    <row r="12" spans="2:10" ht="7.5" customHeight="1" x14ac:dyDescent="0.25">
      <c r="B12" s="9"/>
      <c r="C12" s="85"/>
      <c r="D12" s="85"/>
      <c r="E12" s="85"/>
      <c r="F12" s="85"/>
      <c r="G12" s="85"/>
      <c r="H12" s="85"/>
      <c r="I12" s="85"/>
      <c r="J12" s="85"/>
    </row>
    <row r="13" spans="2:10" x14ac:dyDescent="0.25">
      <c r="B13" s="324" t="s">
        <v>277</v>
      </c>
      <c r="C13" s="324"/>
      <c r="D13" s="324"/>
      <c r="E13" s="324"/>
      <c r="F13" s="85"/>
      <c r="G13" s="85"/>
      <c r="H13" s="85"/>
      <c r="I13" s="85"/>
      <c r="J13" s="85"/>
    </row>
    <row r="14" spans="2:10" ht="14.45" customHeight="1" x14ac:dyDescent="0.25">
      <c r="B14" s="322" t="s">
        <v>278</v>
      </c>
      <c r="C14" s="322"/>
      <c r="D14" s="322"/>
      <c r="E14" s="322"/>
      <c r="F14" s="322"/>
      <c r="G14" s="322"/>
      <c r="H14" s="322"/>
      <c r="I14" s="322"/>
      <c r="J14" s="322"/>
    </row>
    <row r="15" spans="2:10" x14ac:dyDescent="0.25">
      <c r="B15" s="322"/>
      <c r="C15" s="322"/>
      <c r="D15" s="322"/>
      <c r="E15" s="322"/>
      <c r="F15" s="322"/>
      <c r="G15" s="322"/>
      <c r="H15" s="322"/>
      <c r="I15" s="322"/>
      <c r="J15" s="322"/>
    </row>
    <row r="16" spans="2:10" x14ac:dyDescent="0.25">
      <c r="B16" s="322"/>
      <c r="C16" s="322"/>
      <c r="D16" s="322"/>
      <c r="E16" s="322"/>
      <c r="F16" s="322"/>
      <c r="G16" s="322"/>
      <c r="H16" s="322"/>
      <c r="I16" s="322"/>
      <c r="J16" s="322"/>
    </row>
    <row r="17" spans="2:10" x14ac:dyDescent="0.25">
      <c r="B17" s="322"/>
      <c r="C17" s="322"/>
      <c r="D17" s="322"/>
      <c r="E17" s="322"/>
      <c r="F17" s="322"/>
      <c r="G17" s="322"/>
      <c r="H17" s="322"/>
      <c r="I17" s="322"/>
      <c r="J17" s="322"/>
    </row>
    <row r="18" spans="2:10" x14ac:dyDescent="0.25">
      <c r="B18" s="322"/>
      <c r="C18" s="322"/>
      <c r="D18" s="322"/>
      <c r="E18" s="322"/>
      <c r="F18" s="322"/>
      <c r="G18" s="322"/>
      <c r="H18" s="322"/>
      <c r="I18" s="322"/>
      <c r="J18" s="322"/>
    </row>
    <row r="19" spans="2:10" x14ac:dyDescent="0.25">
      <c r="B19" s="85"/>
      <c r="C19" s="85"/>
      <c r="D19" s="85"/>
      <c r="E19" s="85"/>
      <c r="F19" s="85"/>
      <c r="G19" s="85"/>
      <c r="H19" s="85"/>
      <c r="I19" s="85"/>
      <c r="J19" s="85"/>
    </row>
    <row r="20" spans="2:10" x14ac:dyDescent="0.25">
      <c r="B20" s="325" t="s">
        <v>279</v>
      </c>
      <c r="C20" s="325"/>
      <c r="D20" s="325"/>
      <c r="E20" s="325"/>
      <c r="F20" s="85"/>
      <c r="G20" s="85"/>
      <c r="H20" s="85"/>
      <c r="I20" s="85"/>
      <c r="J20" s="85"/>
    </row>
    <row r="21" spans="2:10" ht="43.5" customHeight="1" x14ac:dyDescent="0.25">
      <c r="B21" s="170" t="s">
        <v>280</v>
      </c>
      <c r="C21" s="170"/>
      <c r="D21" s="170"/>
      <c r="E21" s="170"/>
      <c r="F21" s="170"/>
      <c r="G21" s="170"/>
      <c r="H21" s="170"/>
      <c r="I21" s="170"/>
      <c r="J21" s="170"/>
    </row>
    <row r="22" spans="2:10" x14ac:dyDescent="0.25">
      <c r="B22" s="170"/>
      <c r="C22" s="170"/>
      <c r="D22" s="170"/>
      <c r="E22" s="170"/>
      <c r="F22" s="170"/>
      <c r="G22" s="170"/>
      <c r="H22" s="170"/>
      <c r="I22" s="170"/>
      <c r="J22" s="170"/>
    </row>
    <row r="23" spans="2:10" x14ac:dyDescent="0.25">
      <c r="B23" s="170"/>
      <c r="C23" s="170"/>
      <c r="D23" s="170"/>
      <c r="E23" s="170"/>
      <c r="F23" s="170"/>
      <c r="G23" s="170"/>
      <c r="H23" s="170"/>
      <c r="I23" s="170"/>
      <c r="J23" s="170"/>
    </row>
    <row r="24" spans="2:10" ht="21.75" customHeight="1" x14ac:dyDescent="0.25">
      <c r="B24" s="170"/>
      <c r="C24" s="170"/>
      <c r="D24" s="170"/>
      <c r="E24" s="170"/>
      <c r="F24" s="170"/>
      <c r="G24" s="170"/>
      <c r="H24" s="170"/>
      <c r="I24" s="170"/>
      <c r="J24" s="170"/>
    </row>
    <row r="25" spans="2:10" x14ac:dyDescent="0.25">
      <c r="B25" s="82"/>
      <c r="C25" s="82"/>
      <c r="D25" s="82"/>
      <c r="E25" s="82"/>
      <c r="F25" s="82"/>
      <c r="G25" s="82"/>
      <c r="H25" s="82"/>
      <c r="I25" s="82"/>
      <c r="J25" s="82"/>
    </row>
    <row r="26" spans="2:10" ht="25.5" customHeight="1" thickBot="1" x14ac:dyDescent="0.3">
      <c r="B26" s="32" t="s">
        <v>281</v>
      </c>
      <c r="C26" s="82"/>
      <c r="D26" s="82"/>
      <c r="E26" s="82"/>
      <c r="F26" s="82"/>
      <c r="G26" s="82"/>
      <c r="H26" s="82"/>
      <c r="I26" s="82"/>
      <c r="J26" s="82"/>
    </row>
    <row r="27" spans="2:10" ht="91.5" customHeight="1" x14ac:dyDescent="0.25">
      <c r="B27" s="35"/>
      <c r="C27" s="61" t="s">
        <v>282</v>
      </c>
      <c r="D27" s="61" t="s">
        <v>283</v>
      </c>
      <c r="E27" s="62" t="s">
        <v>284</v>
      </c>
      <c r="F27" s="61" t="s">
        <v>263</v>
      </c>
      <c r="G27" s="63" t="s">
        <v>285</v>
      </c>
      <c r="H27" s="85"/>
      <c r="I27" s="85"/>
      <c r="J27" s="85"/>
    </row>
    <row r="28" spans="2:10" x14ac:dyDescent="0.25">
      <c r="B28" s="36" t="s">
        <v>286</v>
      </c>
      <c r="C28" s="92">
        <f>8*5*52</f>
        <v>2080</v>
      </c>
      <c r="D28" s="92">
        <f>16*5*52</f>
        <v>4160</v>
      </c>
      <c r="E28" s="33">
        <f>D28/C28</f>
        <v>2</v>
      </c>
      <c r="F28" s="92">
        <v>300</v>
      </c>
      <c r="G28" s="37">
        <f>F28*E28</f>
        <v>600</v>
      </c>
      <c r="H28" s="85"/>
      <c r="I28" s="85"/>
      <c r="J28" s="85"/>
    </row>
    <row r="29" spans="2:10" x14ac:dyDescent="0.25">
      <c r="B29" s="36" t="s">
        <v>287</v>
      </c>
      <c r="C29" s="92">
        <f>8*5*52</f>
        <v>2080</v>
      </c>
      <c r="D29" s="92">
        <f>12*5*26</f>
        <v>1560</v>
      </c>
      <c r="E29" s="33">
        <f>D29/C29</f>
        <v>0.75</v>
      </c>
      <c r="F29" s="92">
        <v>1000</v>
      </c>
      <c r="G29" s="37">
        <f t="shared" ref="G29:G30" si="0">F29*E29</f>
        <v>750</v>
      </c>
      <c r="H29" s="85"/>
      <c r="I29" s="85"/>
      <c r="J29" s="85"/>
    </row>
    <row r="30" spans="2:10" ht="15.75" thickBot="1" x14ac:dyDescent="0.3">
      <c r="B30" s="38" t="s">
        <v>288</v>
      </c>
      <c r="C30" s="39">
        <f>8*5*52</f>
        <v>2080</v>
      </c>
      <c r="D30" s="39">
        <f>8*5*48</f>
        <v>1920</v>
      </c>
      <c r="E30" s="40">
        <f>D30/C30</f>
        <v>0.92307692307692313</v>
      </c>
      <c r="F30" s="39">
        <v>800</v>
      </c>
      <c r="G30" s="41">
        <f t="shared" si="0"/>
        <v>738.46153846153845</v>
      </c>
      <c r="H30" s="85"/>
      <c r="I30" s="85"/>
      <c r="J30" s="85"/>
    </row>
    <row r="31" spans="2:10" ht="15.75" thickBot="1" x14ac:dyDescent="0.3">
      <c r="B31" s="85"/>
      <c r="C31" s="85"/>
      <c r="D31" s="85"/>
      <c r="E31" s="85"/>
      <c r="F31" s="85"/>
      <c r="G31" s="85"/>
      <c r="H31" s="85"/>
      <c r="I31" s="85"/>
      <c r="J31" s="85"/>
    </row>
    <row r="32" spans="2:10" ht="18.600000000000001" customHeight="1" thickBot="1" x14ac:dyDescent="0.3">
      <c r="B32" s="326" t="s">
        <v>289</v>
      </c>
      <c r="C32" s="327"/>
      <c r="D32" s="327"/>
      <c r="E32" s="327"/>
      <c r="F32" s="327"/>
      <c r="G32" s="34">
        <f>SUM(G28:G30)</f>
        <v>2088.4615384615386</v>
      </c>
      <c r="H32" s="85"/>
      <c r="I32" s="85"/>
      <c r="J32" s="85"/>
    </row>
    <row r="33" spans="2:10" x14ac:dyDescent="0.25">
      <c r="B33" s="85"/>
      <c r="C33" s="85"/>
      <c r="D33" s="85"/>
      <c r="E33" s="85"/>
      <c r="F33" s="85"/>
      <c r="G33" s="85"/>
      <c r="H33" s="85"/>
      <c r="I33" s="85"/>
      <c r="J33" s="85"/>
    </row>
    <row r="34" spans="2:10" x14ac:dyDescent="0.25">
      <c r="B34" s="85"/>
      <c r="C34" s="85"/>
      <c r="D34" s="85"/>
      <c r="E34" s="85"/>
      <c r="F34" s="85"/>
      <c r="G34" s="85"/>
      <c r="H34" s="85"/>
      <c r="I34" s="85"/>
      <c r="J34" s="85"/>
    </row>
    <row r="35" spans="2:10" x14ac:dyDescent="0.25">
      <c r="B35" s="323" t="s">
        <v>290</v>
      </c>
      <c r="C35" s="323"/>
      <c r="D35" s="323"/>
      <c r="E35" s="323"/>
      <c r="F35" s="323"/>
      <c r="G35" s="323"/>
      <c r="H35" s="323"/>
      <c r="I35" s="9"/>
      <c r="J35" s="9"/>
    </row>
    <row r="36" spans="2:10" x14ac:dyDescent="0.25">
      <c r="B36" s="85"/>
      <c r="C36" s="85"/>
      <c r="D36" s="85"/>
      <c r="E36" s="85"/>
      <c r="F36" s="85"/>
      <c r="G36" s="85"/>
      <c r="H36" s="85"/>
      <c r="I36" s="85"/>
      <c r="J36" s="85"/>
    </row>
    <row r="37" spans="2:10" ht="75" x14ac:dyDescent="0.25">
      <c r="B37" s="85"/>
      <c r="C37" s="59" t="s">
        <v>291</v>
      </c>
      <c r="D37" s="60" t="s">
        <v>292</v>
      </c>
      <c r="E37" s="59" t="s">
        <v>293</v>
      </c>
      <c r="F37" s="59" t="s">
        <v>294</v>
      </c>
      <c r="G37" s="59" t="s">
        <v>295</v>
      </c>
      <c r="H37" s="59" t="s">
        <v>296</v>
      </c>
      <c r="I37" s="85"/>
      <c r="J37" s="85"/>
    </row>
    <row r="38" spans="2:10" x14ac:dyDescent="0.25">
      <c r="B38" s="3" t="s">
        <v>297</v>
      </c>
      <c r="C38" s="95" t="s">
        <v>298</v>
      </c>
      <c r="D38" s="95">
        <v>200</v>
      </c>
      <c r="E38" s="95">
        <v>6</v>
      </c>
      <c r="F38" s="95">
        <v>5</v>
      </c>
      <c r="G38" s="95">
        <v>50</v>
      </c>
      <c r="H38" s="319" t="s">
        <v>299</v>
      </c>
      <c r="I38" s="85"/>
      <c r="J38" s="85"/>
    </row>
    <row r="39" spans="2:10" ht="14.45" customHeight="1" x14ac:dyDescent="0.25">
      <c r="B39" s="3" t="s">
        <v>300</v>
      </c>
      <c r="C39" s="141"/>
      <c r="D39" s="141">
        <v>200</v>
      </c>
      <c r="E39" s="141">
        <v>6</v>
      </c>
      <c r="F39" s="141">
        <v>5</v>
      </c>
      <c r="G39" s="141">
        <v>50</v>
      </c>
      <c r="H39" s="320"/>
    </row>
    <row r="40" spans="2:10" x14ac:dyDescent="0.25">
      <c r="B40" s="3" t="s">
        <v>301</v>
      </c>
      <c r="C40" s="141"/>
      <c r="D40" s="141">
        <v>400</v>
      </c>
      <c r="E40" s="141">
        <v>8</v>
      </c>
      <c r="F40" s="141">
        <v>5</v>
      </c>
      <c r="G40" s="141">
        <v>52</v>
      </c>
      <c r="H40" s="320"/>
    </row>
    <row r="41" spans="2:10" x14ac:dyDescent="0.25">
      <c r="B41" s="3" t="s">
        <v>302</v>
      </c>
      <c r="C41" s="141"/>
      <c r="D41" s="141">
        <v>500</v>
      </c>
      <c r="E41" s="141">
        <v>6</v>
      </c>
      <c r="F41" s="141">
        <v>4</v>
      </c>
      <c r="G41" s="141">
        <v>50</v>
      </c>
      <c r="H41" s="320"/>
    </row>
    <row r="42" spans="2:10" x14ac:dyDescent="0.25">
      <c r="B42" s="3" t="s">
        <v>303</v>
      </c>
      <c r="C42" s="141"/>
      <c r="D42" s="141">
        <v>300</v>
      </c>
      <c r="E42" s="141">
        <v>8</v>
      </c>
      <c r="F42" s="141">
        <v>5</v>
      </c>
      <c r="G42" s="141">
        <v>52</v>
      </c>
      <c r="H42" s="320"/>
    </row>
    <row r="43" spans="2:10" x14ac:dyDescent="0.25">
      <c r="B43" s="3" t="s">
        <v>304</v>
      </c>
      <c r="C43" s="141"/>
      <c r="D43" s="141"/>
      <c r="E43" s="141"/>
      <c r="F43" s="141"/>
      <c r="G43" s="141"/>
      <c r="H43" s="320"/>
    </row>
    <row r="44" spans="2:10" x14ac:dyDescent="0.25">
      <c r="B44" s="3" t="s">
        <v>305</v>
      </c>
      <c r="C44" s="141"/>
      <c r="D44" s="141"/>
      <c r="E44" s="141"/>
      <c r="F44" s="141"/>
      <c r="G44" s="141"/>
      <c r="H44" s="320"/>
    </row>
    <row r="45" spans="2:10" x14ac:dyDescent="0.25">
      <c r="B45" s="3" t="s">
        <v>306</v>
      </c>
      <c r="C45" s="141"/>
      <c r="D45" s="141"/>
      <c r="E45" s="141"/>
      <c r="F45" s="141"/>
      <c r="G45" s="141"/>
      <c r="H45" s="320"/>
    </row>
    <row r="46" spans="2:10" x14ac:dyDescent="0.25">
      <c r="B46" s="3" t="s">
        <v>307</v>
      </c>
      <c r="C46" s="141"/>
      <c r="D46" s="141"/>
      <c r="E46" s="141"/>
      <c r="F46" s="141"/>
      <c r="G46" s="141"/>
      <c r="H46" s="320"/>
    </row>
    <row r="47" spans="2:10" x14ac:dyDescent="0.25">
      <c r="B47" s="3" t="s">
        <v>308</v>
      </c>
      <c r="C47" s="141"/>
      <c r="D47" s="141"/>
      <c r="E47" s="141"/>
      <c r="F47" s="141"/>
      <c r="G47" s="141"/>
      <c r="H47" s="320"/>
    </row>
    <row r="48" spans="2:10" x14ac:dyDescent="0.25">
      <c r="B48" s="3" t="s">
        <v>309</v>
      </c>
      <c r="C48" s="141"/>
      <c r="D48" s="141"/>
      <c r="E48" s="141"/>
      <c r="F48" s="141"/>
      <c r="G48" s="141"/>
      <c r="H48" s="320"/>
    </row>
    <row r="49" spans="2:8" x14ac:dyDescent="0.25">
      <c r="B49" s="3" t="s">
        <v>310</v>
      </c>
      <c r="C49" s="141"/>
      <c r="D49" s="141"/>
      <c r="E49" s="141"/>
      <c r="F49" s="141"/>
      <c r="G49" s="141"/>
      <c r="H49" s="320"/>
    </row>
    <row r="50" spans="2:8" x14ac:dyDescent="0.25">
      <c r="B50" s="3" t="s">
        <v>311</v>
      </c>
      <c r="C50" s="141"/>
      <c r="D50" s="141"/>
      <c r="E50" s="141"/>
      <c r="F50" s="141"/>
      <c r="G50" s="141"/>
      <c r="H50" s="320"/>
    </row>
    <row r="51" spans="2:8" x14ac:dyDescent="0.25">
      <c r="B51" s="3" t="s">
        <v>312</v>
      </c>
      <c r="C51" s="141"/>
      <c r="D51" s="141"/>
      <c r="E51" s="141"/>
      <c r="F51" s="141"/>
      <c r="G51" s="141"/>
      <c r="H51" s="320"/>
    </row>
    <row r="52" spans="2:8" x14ac:dyDescent="0.25">
      <c r="B52" s="3" t="s">
        <v>313</v>
      </c>
      <c r="C52" s="141"/>
      <c r="D52" s="141"/>
      <c r="E52" s="141"/>
      <c r="F52" s="141"/>
      <c r="G52" s="141"/>
      <c r="H52" s="320"/>
    </row>
    <row r="53" spans="2:8" x14ac:dyDescent="0.25">
      <c r="B53" s="3" t="s">
        <v>314</v>
      </c>
      <c r="C53" s="141"/>
      <c r="D53" s="141"/>
      <c r="E53" s="141"/>
      <c r="F53" s="141"/>
      <c r="G53" s="141"/>
      <c r="H53" s="320"/>
    </row>
    <row r="54" spans="2:8" x14ac:dyDescent="0.25">
      <c r="B54" s="3" t="s">
        <v>315</v>
      </c>
      <c r="C54" s="141"/>
      <c r="D54" s="141"/>
      <c r="E54" s="141"/>
      <c r="F54" s="141"/>
      <c r="G54" s="141"/>
      <c r="H54" s="320"/>
    </row>
    <row r="55" spans="2:8" x14ac:dyDescent="0.25">
      <c r="B55" s="3" t="s">
        <v>316</v>
      </c>
      <c r="C55" s="141"/>
      <c r="D55" s="141"/>
      <c r="E55" s="141"/>
      <c r="F55" s="141"/>
      <c r="G55" s="141"/>
      <c r="H55" s="320"/>
    </row>
    <row r="56" spans="2:8" x14ac:dyDescent="0.25">
      <c r="B56" s="3" t="s">
        <v>317</v>
      </c>
      <c r="C56" s="141"/>
      <c r="D56" s="141"/>
      <c r="E56" s="141"/>
      <c r="F56" s="141"/>
      <c r="G56" s="141"/>
      <c r="H56" s="320"/>
    </row>
    <row r="57" spans="2:8" x14ac:dyDescent="0.25">
      <c r="B57" s="3" t="s">
        <v>318</v>
      </c>
      <c r="C57" s="141"/>
      <c r="D57" s="141"/>
      <c r="E57" s="141"/>
      <c r="F57" s="141"/>
      <c r="G57" s="141"/>
      <c r="H57" s="320"/>
    </row>
    <row r="58" spans="2:8" x14ac:dyDescent="0.25">
      <c r="B58" s="3" t="s">
        <v>319</v>
      </c>
      <c r="C58" s="141"/>
      <c r="D58" s="141"/>
      <c r="E58" s="141"/>
      <c r="F58" s="141"/>
      <c r="G58" s="141"/>
      <c r="H58" s="320"/>
    </row>
    <row r="59" spans="2:8" x14ac:dyDescent="0.25">
      <c r="B59" s="3" t="s">
        <v>320</v>
      </c>
      <c r="C59" s="141"/>
      <c r="D59" s="141"/>
      <c r="E59" s="141"/>
      <c r="F59" s="141"/>
      <c r="G59" s="141"/>
      <c r="H59" s="320"/>
    </row>
    <row r="60" spans="2:8" x14ac:dyDescent="0.25">
      <c r="B60" s="3" t="s">
        <v>321</v>
      </c>
      <c r="C60" s="141"/>
      <c r="D60" s="141"/>
      <c r="E60" s="141"/>
      <c r="F60" s="141"/>
      <c r="G60" s="141"/>
      <c r="H60" s="320"/>
    </row>
    <row r="61" spans="2:8" x14ac:dyDescent="0.25">
      <c r="B61" s="3" t="s">
        <v>322</v>
      </c>
      <c r="C61" s="141"/>
      <c r="D61" s="141"/>
      <c r="E61" s="141"/>
      <c r="F61" s="141"/>
      <c r="G61" s="141"/>
      <c r="H61" s="320"/>
    </row>
    <row r="62" spans="2:8" x14ac:dyDescent="0.25">
      <c r="B62" s="3" t="s">
        <v>323</v>
      </c>
      <c r="C62" s="141"/>
      <c r="D62" s="141"/>
      <c r="E62" s="141"/>
      <c r="F62" s="141"/>
      <c r="G62" s="141"/>
      <c r="H62" s="320"/>
    </row>
    <row r="63" spans="2:8" x14ac:dyDescent="0.25">
      <c r="B63" s="3" t="s">
        <v>324</v>
      </c>
      <c r="C63" s="141"/>
      <c r="D63" s="141"/>
      <c r="E63" s="141"/>
      <c r="F63" s="141"/>
      <c r="G63" s="141"/>
      <c r="H63" s="320"/>
    </row>
    <row r="64" spans="2:8" x14ac:dyDescent="0.25">
      <c r="B64" s="3" t="s">
        <v>325</v>
      </c>
      <c r="C64" s="141"/>
      <c r="D64" s="141"/>
      <c r="E64" s="141"/>
      <c r="F64" s="141"/>
      <c r="G64" s="141"/>
      <c r="H64" s="320"/>
    </row>
    <row r="65" spans="2:8" x14ac:dyDescent="0.25">
      <c r="B65" s="3" t="s">
        <v>326</v>
      </c>
      <c r="C65" s="141"/>
      <c r="D65" s="141"/>
      <c r="E65" s="141"/>
      <c r="F65" s="141"/>
      <c r="G65" s="141"/>
      <c r="H65" s="320"/>
    </row>
    <row r="66" spans="2:8" x14ac:dyDescent="0.25">
      <c r="B66" s="3" t="s">
        <v>327</v>
      </c>
      <c r="C66" s="141"/>
      <c r="D66" s="141"/>
      <c r="E66" s="141"/>
      <c r="F66" s="141"/>
      <c r="G66" s="141"/>
      <c r="H66" s="320"/>
    </row>
    <row r="67" spans="2:8" x14ac:dyDescent="0.25">
      <c r="B67" s="3" t="s">
        <v>328</v>
      </c>
      <c r="C67" s="141"/>
      <c r="D67" s="141"/>
      <c r="E67" s="141"/>
      <c r="F67" s="141"/>
      <c r="G67" s="141"/>
      <c r="H67" s="320"/>
    </row>
    <row r="68" spans="2:8" x14ac:dyDescent="0.25">
      <c r="B68" s="3" t="s">
        <v>329</v>
      </c>
      <c r="C68" s="141"/>
      <c r="D68" s="141"/>
      <c r="E68" s="141"/>
      <c r="F68" s="141"/>
      <c r="G68" s="141"/>
      <c r="H68" s="321"/>
    </row>
  </sheetData>
  <sheetProtection algorithmName="SHA-512" hashValue="kYXkPcktVXwSs+zJfRJxi6iskZeRxuZu6tU28Vei5k1/pcyE4Wgbfo1wcT2hAbEWf5A1/4jrO+fskfaaZFV0OQ==" saltValue="hZpJnMYgl+t2v3MOTERiKw==" spinCount="100000" sheet="1" objects="1" scenarios="1"/>
  <mergeCells count="11">
    <mergeCell ref="H38:H68"/>
    <mergeCell ref="B1:J2"/>
    <mergeCell ref="B5:J10"/>
    <mergeCell ref="B14:J18"/>
    <mergeCell ref="B35:H35"/>
    <mergeCell ref="B21:J24"/>
    <mergeCell ref="B4:J4"/>
    <mergeCell ref="B11:J11"/>
    <mergeCell ref="B13:E13"/>
    <mergeCell ref="B20:E20"/>
    <mergeCell ref="B32:F32"/>
  </mergeCells>
  <pageMargins left="0.7" right="0.7" top="0.75" bottom="0.75" header="0.3" footer="0.3"/>
  <pageSetup paperSize="9" orientation="portrait" horizontalDpi="4294967293" verticalDpi="4294967293" r:id="rId1"/>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9F46-F95F-4749-BDBB-99FC45DD807E}">
  <sheetPr>
    <tabColor theme="0" tint="-0.34998626667073579"/>
  </sheetPr>
  <dimension ref="B1:K30"/>
  <sheetViews>
    <sheetView showGridLines="0" workbookViewId="0">
      <selection activeCell="V26" sqref="V26"/>
    </sheetView>
  </sheetViews>
  <sheetFormatPr defaultRowHeight="15" x14ac:dyDescent="0.25"/>
  <cols>
    <col min="1" max="1" width="4.5703125" customWidth="1"/>
    <col min="2" max="2" width="7.140625" customWidth="1"/>
  </cols>
  <sheetData>
    <row r="1" spans="2:11" ht="14.45" customHeight="1" x14ac:dyDescent="0.25">
      <c r="B1" s="239" t="s">
        <v>330</v>
      </c>
      <c r="C1" s="240"/>
      <c r="D1" s="240"/>
      <c r="E1" s="240"/>
      <c r="F1" s="240"/>
      <c r="G1" s="240"/>
      <c r="H1" s="240"/>
      <c r="I1" s="240"/>
      <c r="J1" s="240"/>
      <c r="K1" s="241"/>
    </row>
    <row r="2" spans="2:11" ht="15" customHeight="1" thickBot="1" x14ac:dyDescent="0.3">
      <c r="B2" s="242"/>
      <c r="C2" s="243"/>
      <c r="D2" s="243"/>
      <c r="E2" s="243"/>
      <c r="F2" s="243"/>
      <c r="G2" s="243"/>
      <c r="H2" s="243"/>
      <c r="I2" s="243"/>
      <c r="J2" s="243"/>
      <c r="K2" s="244"/>
    </row>
    <row r="4" spans="2:11" ht="14.45" customHeight="1" x14ac:dyDescent="0.25">
      <c r="B4" s="328" t="s">
        <v>331</v>
      </c>
      <c r="C4" s="328"/>
      <c r="D4" s="328"/>
      <c r="E4" s="328"/>
      <c r="F4" s="328"/>
      <c r="G4" s="328"/>
      <c r="H4" s="328"/>
      <c r="I4" s="328"/>
      <c r="J4" s="328"/>
      <c r="K4" s="328"/>
    </row>
    <row r="5" spans="2:11" x14ac:dyDescent="0.25">
      <c r="B5" s="3"/>
      <c r="C5" s="3"/>
      <c r="D5" s="330" t="s">
        <v>332</v>
      </c>
      <c r="E5" s="330"/>
      <c r="F5" s="330"/>
      <c r="G5" s="330"/>
      <c r="H5" s="330"/>
      <c r="I5" s="330"/>
      <c r="J5" s="330"/>
      <c r="K5" s="330"/>
    </row>
    <row r="6" spans="2:11" x14ac:dyDescent="0.25">
      <c r="B6" s="3"/>
      <c r="C6" s="3"/>
      <c r="D6" s="4">
        <v>1</v>
      </c>
      <c r="E6" s="4">
        <v>2</v>
      </c>
      <c r="F6" s="4">
        <v>3</v>
      </c>
      <c r="G6" s="4">
        <v>4</v>
      </c>
      <c r="H6" s="4">
        <v>5</v>
      </c>
      <c r="I6" s="4" t="s">
        <v>212</v>
      </c>
      <c r="J6" s="4">
        <v>6</v>
      </c>
      <c r="K6" s="4">
        <v>7</v>
      </c>
    </row>
    <row r="7" spans="2:11" x14ac:dyDescent="0.25">
      <c r="B7" s="331" t="s">
        <v>333</v>
      </c>
      <c r="C7" s="4" t="s">
        <v>336</v>
      </c>
      <c r="D7" s="53">
        <v>75</v>
      </c>
      <c r="E7" s="53">
        <v>75</v>
      </c>
      <c r="F7" s="53">
        <v>95</v>
      </c>
      <c r="G7" s="53">
        <v>70</v>
      </c>
      <c r="H7" s="53">
        <v>95</v>
      </c>
      <c r="I7" s="53">
        <v>95</v>
      </c>
      <c r="J7" s="53">
        <v>80</v>
      </c>
      <c r="K7" s="53">
        <v>80</v>
      </c>
    </row>
    <row r="8" spans="2:11" x14ac:dyDescent="0.25">
      <c r="B8" s="331"/>
      <c r="C8" s="4" t="s">
        <v>338</v>
      </c>
      <c r="D8" s="53">
        <v>95</v>
      </c>
      <c r="E8" s="53">
        <v>95</v>
      </c>
      <c r="F8" s="53">
        <v>110</v>
      </c>
      <c r="G8" s="53">
        <v>90</v>
      </c>
      <c r="H8" s="53">
        <v>110</v>
      </c>
      <c r="I8" s="53">
        <v>110</v>
      </c>
      <c r="J8" s="53">
        <v>105</v>
      </c>
      <c r="K8" s="53">
        <v>105</v>
      </c>
    </row>
    <row r="9" spans="2:11" x14ac:dyDescent="0.25">
      <c r="B9" s="331"/>
      <c r="C9" s="4" t="s">
        <v>150</v>
      </c>
      <c r="D9" s="53">
        <v>110</v>
      </c>
      <c r="E9" s="53">
        <v>155</v>
      </c>
      <c r="F9" s="53">
        <v>110</v>
      </c>
      <c r="G9" s="53">
        <v>125</v>
      </c>
      <c r="H9" s="53">
        <v>140</v>
      </c>
      <c r="I9" s="53">
        <v>140</v>
      </c>
      <c r="J9" s="53">
        <v>120</v>
      </c>
      <c r="K9" s="53">
        <v>120</v>
      </c>
    </row>
    <row r="10" spans="2:11" x14ac:dyDescent="0.25">
      <c r="B10" s="331"/>
      <c r="C10" s="4" t="s">
        <v>151</v>
      </c>
      <c r="D10" s="53">
        <v>60</v>
      </c>
      <c r="E10" s="53">
        <v>65</v>
      </c>
      <c r="F10" s="53">
        <v>55</v>
      </c>
      <c r="G10" s="53">
        <v>60</v>
      </c>
      <c r="H10" s="53">
        <v>55</v>
      </c>
      <c r="I10" s="53">
        <v>60</v>
      </c>
      <c r="J10" s="53">
        <v>65</v>
      </c>
      <c r="K10" s="53">
        <v>65</v>
      </c>
    </row>
    <row r="11" spans="2:11" x14ac:dyDescent="0.25">
      <c r="B11" s="331"/>
      <c r="C11" s="4" t="s">
        <v>152</v>
      </c>
      <c r="D11" s="53">
        <v>90</v>
      </c>
      <c r="E11" s="53">
        <v>105</v>
      </c>
      <c r="F11" s="53">
        <v>110</v>
      </c>
      <c r="G11" s="53">
        <v>95</v>
      </c>
      <c r="H11" s="53">
        <v>110</v>
      </c>
      <c r="I11" s="53">
        <v>95</v>
      </c>
      <c r="J11" s="53">
        <v>100</v>
      </c>
      <c r="K11" s="53">
        <v>100</v>
      </c>
    </row>
    <row r="12" spans="2:11" x14ac:dyDescent="0.25">
      <c r="B12" s="331"/>
      <c r="C12" s="4" t="s">
        <v>153</v>
      </c>
      <c r="D12" s="53">
        <v>70</v>
      </c>
      <c r="E12" s="53">
        <v>150</v>
      </c>
      <c r="F12" s="53">
        <v>190</v>
      </c>
      <c r="G12" s="53">
        <v>145</v>
      </c>
      <c r="H12" s="53">
        <v>180</v>
      </c>
      <c r="I12" s="53">
        <v>165</v>
      </c>
      <c r="J12" s="53">
        <v>75</v>
      </c>
      <c r="K12" s="53">
        <v>75</v>
      </c>
    </row>
    <row r="14" spans="2:11" x14ac:dyDescent="0.25">
      <c r="B14" s="333" t="s">
        <v>334</v>
      </c>
      <c r="C14" s="333"/>
      <c r="D14" s="333"/>
      <c r="E14" s="333"/>
      <c r="F14" s="333"/>
      <c r="G14" s="333"/>
      <c r="H14" s="333"/>
      <c r="I14" s="333"/>
      <c r="J14" s="333"/>
      <c r="K14" s="333"/>
    </row>
    <row r="16" spans="2:11" x14ac:dyDescent="0.25">
      <c r="B16" s="332" t="s">
        <v>335</v>
      </c>
      <c r="C16" s="332"/>
      <c r="D16" s="332"/>
      <c r="E16" s="332"/>
      <c r="F16" s="332"/>
      <c r="G16" s="332"/>
      <c r="H16" s="332"/>
      <c r="I16" s="332"/>
      <c r="J16" s="332"/>
    </row>
    <row r="17" spans="2:10" x14ac:dyDescent="0.25">
      <c r="B17" s="334" t="s">
        <v>337</v>
      </c>
      <c r="C17" s="335"/>
      <c r="D17" s="335"/>
      <c r="E17" s="335"/>
      <c r="F17" s="335"/>
      <c r="G17" s="335"/>
      <c r="H17" s="335"/>
      <c r="I17" s="335"/>
      <c r="J17" s="336"/>
    </row>
    <row r="18" spans="2:10" ht="28.5" customHeight="1" x14ac:dyDescent="0.25">
      <c r="B18" s="88" t="s">
        <v>557</v>
      </c>
      <c r="C18" s="329" t="s">
        <v>558</v>
      </c>
      <c r="D18" s="329"/>
      <c r="E18" s="329"/>
      <c r="F18" s="329"/>
      <c r="G18" s="329"/>
      <c r="H18" s="329"/>
      <c r="I18" s="329"/>
      <c r="J18" s="329"/>
    </row>
    <row r="19" spans="2:10" x14ac:dyDescent="0.25">
      <c r="B19" s="334" t="s">
        <v>339</v>
      </c>
      <c r="C19" s="335"/>
      <c r="D19" s="335"/>
      <c r="E19" s="335"/>
      <c r="F19" s="335"/>
      <c r="G19" s="335"/>
      <c r="H19" s="335"/>
      <c r="I19" s="335"/>
      <c r="J19" s="336"/>
    </row>
    <row r="20" spans="2:10" ht="29.1" customHeight="1" x14ac:dyDescent="0.25">
      <c r="B20" s="88" t="s">
        <v>560</v>
      </c>
      <c r="C20" s="329" t="s">
        <v>559</v>
      </c>
      <c r="D20" s="329"/>
      <c r="E20" s="329"/>
      <c r="F20" s="329"/>
      <c r="G20" s="329"/>
      <c r="H20" s="329"/>
      <c r="I20" s="329"/>
      <c r="J20" s="329"/>
    </row>
    <row r="21" spans="2:10" x14ac:dyDescent="0.25">
      <c r="B21" s="334" t="s">
        <v>340</v>
      </c>
      <c r="C21" s="335"/>
      <c r="D21" s="335"/>
      <c r="E21" s="335"/>
      <c r="F21" s="335"/>
      <c r="G21" s="335"/>
      <c r="H21" s="335"/>
      <c r="I21" s="335"/>
      <c r="J21" s="336"/>
    </row>
    <row r="22" spans="2:10" ht="29.1" customHeight="1" x14ac:dyDescent="0.25">
      <c r="B22" s="88" t="s">
        <v>150</v>
      </c>
      <c r="C22" s="329" t="s">
        <v>561</v>
      </c>
      <c r="D22" s="329"/>
      <c r="E22" s="329"/>
      <c r="F22" s="329"/>
      <c r="G22" s="329"/>
      <c r="H22" s="329"/>
      <c r="I22" s="329"/>
      <c r="J22" s="329"/>
    </row>
    <row r="23" spans="2:10" x14ac:dyDescent="0.25">
      <c r="B23" s="88" t="s">
        <v>151</v>
      </c>
      <c r="C23" s="337" t="s">
        <v>562</v>
      </c>
      <c r="D23" s="337"/>
      <c r="E23" s="337"/>
      <c r="F23" s="337"/>
      <c r="G23" s="337"/>
      <c r="H23" s="337"/>
      <c r="I23" s="337"/>
      <c r="J23" s="337"/>
    </row>
    <row r="24" spans="2:10" x14ac:dyDescent="0.25">
      <c r="B24" s="334" t="s">
        <v>341</v>
      </c>
      <c r="C24" s="335"/>
      <c r="D24" s="335"/>
      <c r="E24" s="335"/>
      <c r="F24" s="335"/>
      <c r="G24" s="335"/>
      <c r="H24" s="335"/>
      <c r="I24" s="335"/>
      <c r="J24" s="336"/>
    </row>
    <row r="25" spans="2:10" ht="29.45" customHeight="1" x14ac:dyDescent="0.25">
      <c r="B25" s="88" t="s">
        <v>152</v>
      </c>
      <c r="C25" s="329" t="s">
        <v>563</v>
      </c>
      <c r="D25" s="329"/>
      <c r="E25" s="329"/>
      <c r="F25" s="329"/>
      <c r="G25" s="329"/>
      <c r="H25" s="329"/>
      <c r="I25" s="329"/>
      <c r="J25" s="329"/>
    </row>
    <row r="26" spans="2:10" ht="29.1" customHeight="1" x14ac:dyDescent="0.25">
      <c r="B26" s="88" t="s">
        <v>153</v>
      </c>
      <c r="C26" s="329" t="s">
        <v>564</v>
      </c>
      <c r="D26" s="329"/>
      <c r="E26" s="329"/>
      <c r="F26" s="329"/>
      <c r="G26" s="329"/>
      <c r="H26" s="329"/>
      <c r="I26" s="329"/>
      <c r="J26" s="329"/>
    </row>
    <row r="28" spans="2:10" x14ac:dyDescent="0.25">
      <c r="B28" s="332" t="s">
        <v>342</v>
      </c>
      <c r="C28" s="332"/>
      <c r="D28" s="332"/>
      <c r="E28" s="332"/>
      <c r="F28" s="332"/>
      <c r="G28" s="332"/>
      <c r="H28" s="332"/>
      <c r="I28" s="332"/>
      <c r="J28" s="332"/>
    </row>
    <row r="30" spans="2:10" x14ac:dyDescent="0.25">
      <c r="B30" t="s">
        <v>343</v>
      </c>
    </row>
  </sheetData>
  <sheetProtection algorithmName="SHA-512" hashValue="ARSxKTFPwZuMF2DEniXZXjn2t2d0FYCB01E17taKi5DCYsXw9e1X+ypLMT8se/sEQq3/Xq+dAl/TixGLRJs76Q==" saltValue="CrnffFRijBYlvnU/6vhm0g==" spinCount="100000" sheet="1" objects="1" scenarios="1"/>
  <mergeCells count="17">
    <mergeCell ref="B21:J21"/>
    <mergeCell ref="B19:J19"/>
    <mergeCell ref="B17:J17"/>
    <mergeCell ref="B28:J28"/>
    <mergeCell ref="C26:J26"/>
    <mergeCell ref="C25:J25"/>
    <mergeCell ref="C23:J23"/>
    <mergeCell ref="C22:J22"/>
    <mergeCell ref="B24:J24"/>
    <mergeCell ref="B1:K2"/>
    <mergeCell ref="B4:K4"/>
    <mergeCell ref="C20:J20"/>
    <mergeCell ref="D5:K5"/>
    <mergeCell ref="B7:B12"/>
    <mergeCell ref="C18:J18"/>
    <mergeCell ref="B16:J16"/>
    <mergeCell ref="B14:K14"/>
  </mergeCells>
  <pageMargins left="0.7" right="0.7" top="0.75" bottom="0.75" header="0.3" footer="0.3"/>
  <drawing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2C5EDC85BF1A4BB581A5296457C92B" ma:contentTypeVersion="2" ma:contentTypeDescription="Create a new document." ma:contentTypeScope="" ma:versionID="dc1684a703eff29890ac012e6fc2cf68">
  <xsd:schema xmlns:xsd="http://www.w3.org/2001/XMLSchema" xmlns:xs="http://www.w3.org/2001/XMLSchema" xmlns:p="http://schemas.microsoft.com/office/2006/metadata/properties" xmlns:ns2="912f4fa4-d2ea-4373-abc1-e8815d45df81" targetNamespace="http://schemas.microsoft.com/office/2006/metadata/properties" ma:root="true" ma:fieldsID="1b1c178f822e6758b93006af3fa2bbe3" ns2:_="">
    <xsd:import namespace="912f4fa4-d2ea-4373-abc1-e8815d45df8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f4fa4-d2ea-4373-abc1-e8815d45df8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217516-46F8-48E4-95C8-C71D82E67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f4fa4-d2ea-4373-abc1-e8815d45d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40F85D-573A-485A-BDD0-3BC1E47961E9}">
  <ds:schemaRef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documentManagement/types"/>
    <ds:schemaRef ds:uri="ccc111f2-55f9-4cea-93b6-939506f3c893"/>
    <ds:schemaRef ds:uri="a10e7724-2ba0-4b99-8fcf-493cf76098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2884CA6-97F2-4390-A532-1EE72D0266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Definitions</vt:lpstr>
      <vt:lpstr>SANAS accred IB</vt:lpstr>
      <vt:lpstr>Building Information</vt:lpstr>
      <vt:lpstr>Energy Consumed</vt:lpstr>
      <vt:lpstr>Net Floor Area</vt:lpstr>
      <vt:lpstr>Excluded Energy</vt:lpstr>
      <vt:lpstr>Occupancy &amp; Prorated Floor Area</vt:lpstr>
      <vt:lpstr>Er tables SANS10400 2021</vt:lpstr>
      <vt:lpstr>EPC Certificate Information</vt:lpstr>
      <vt:lpstr>Hardcoded Inputs</vt:lpstr>
      <vt:lpstr>Calculations</vt:lpstr>
      <vt:lpstr>Process summary</vt:lpstr>
    </vt:vector>
  </TitlesOfParts>
  <Manager/>
  <Company>Carbon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Booth</dc:creator>
  <cp:keywords/>
  <dc:description/>
  <cp:lastModifiedBy>Nkambule, Sanele GIZ ZA</cp:lastModifiedBy>
  <cp:revision/>
  <dcterms:created xsi:type="dcterms:W3CDTF">2021-06-28T12:46:53Z</dcterms:created>
  <dcterms:modified xsi:type="dcterms:W3CDTF">2024-05-27T19:07:18Z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0x0101002E2C5EDC85BF1A4BB581A5296457C92B</vt:lpwstr>
  </property>
</Properties>
</file>